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Прил к протоколу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<sst xmlns="http://schemas.openxmlformats.org/spreadsheetml/2006/main" count="73" uniqueCount="57">
  <si>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№ п/п</t>
  </si>
  <si>
    <t>НАИМЕНОВАНИЕ</t>
  </si>
  <si>
    <t xml:space="preserve">Отклонение </t>
  </si>
  <si>
    <t>Объем максимальной мощности (кВт)</t>
  </si>
  <si>
    <t>%</t>
  </si>
  <si>
    <t>Максимальная присоединяемая мощность, кВт</t>
  </si>
  <si>
    <t>1.</t>
  </si>
  <si>
    <t xml:space="preserve">Сырье и материалы </t>
  </si>
  <si>
    <t>Заработная плата (со страховыми взносами)</t>
  </si>
  <si>
    <t>1.3.</t>
  </si>
  <si>
    <t>Услуги сторонних организаций (услуги ОАО "ФСК ЕЭС" по ТП к ЕНЭС)</t>
  </si>
  <si>
    <t>Прочие расходы</t>
  </si>
  <si>
    <t>Прибыль</t>
  </si>
  <si>
    <t>Налог на прибыль</t>
  </si>
  <si>
    <t>2.</t>
  </si>
  <si>
    <t>3.</t>
  </si>
  <si>
    <t>3.1.</t>
  </si>
  <si>
    <t>3.3.</t>
  </si>
  <si>
    <t>2.2.</t>
  </si>
  <si>
    <t>4.</t>
  </si>
  <si>
    <t>Участие в осмотре должностным лицом Ростехнадзора присоединяемых Устройств Заявителя</t>
  </si>
  <si>
    <t>6.1.</t>
  </si>
  <si>
    <t>6.2.</t>
  </si>
  <si>
    <t>6.3.</t>
  </si>
  <si>
    <t>3.6.</t>
  </si>
  <si>
    <t>тыс. руб.</t>
  </si>
  <si>
    <t>1.1</t>
  </si>
  <si>
    <t>1.2</t>
  </si>
  <si>
    <t>2.1</t>
  </si>
  <si>
    <t>3.1</t>
  </si>
  <si>
    <t>6=5-3</t>
  </si>
  <si>
    <t>-</t>
  </si>
  <si>
    <t>Утверждено                           (Постановление Госкомитета РК по ценам и тарифам  от 29.05.2013                                                                                                                                                  № 62)</t>
  </si>
  <si>
    <t>5=4-3</t>
  </si>
  <si>
    <t>накладные всего</t>
  </si>
  <si>
    <t>Расходы на оплату труда (со страховыми взносами)</t>
  </si>
  <si>
    <t>Вспомогательные материалы (расходы на топливо)</t>
  </si>
  <si>
    <t>Строительство воздушных линий</t>
  </si>
  <si>
    <t>4.1</t>
  </si>
  <si>
    <t>4.2</t>
  </si>
  <si>
    <t>5.</t>
  </si>
  <si>
    <t>5.1</t>
  </si>
  <si>
    <t>5.2</t>
  </si>
  <si>
    <t>6.</t>
  </si>
  <si>
    <t>6.1</t>
  </si>
  <si>
    <t>6.2</t>
  </si>
  <si>
    <t xml:space="preserve"> Предложено                                                                                                                                                                                                                                                                 АО «Прионежская сетевая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</si>
  <si>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и выдача сетевой организацией технических условий Заявителю, тыс. руб.</t>
  </si>
  <si>
    <t>Разработка сетевой организацией проектной документации по строительству «последней мили», тыс. руб.</t>
  </si>
  <si>
    <t>Выполнение сетевой организацией мероприятий, связанных со строительством «последней мили», тыс. руб</t>
  </si>
  <si>
    <t xml:space="preserve">Проверка сетевой организацией выполнения Заявителем технических условий, тыс. руб
</t>
  </si>
  <si>
    <t xml:space="preserve">Участие в осмотре должностным лицом Ростехнадзора присоединяемых энергопринимающих устройств, тыс. руб
</t>
  </si>
  <si>
    <t>Фактические действия по присоединению и обеспечению работы Устройств в электрической сети, тыс. руб</t>
  </si>
  <si>
    <t xml:space="preserve">Стоимость мероприятий, осуществляемых при технологическом присоединении энергопринимающих устройств ООО «Карленкамень» к электрическим сетям АО «Прионежская сетевая компания»                                                                                                                                                                                         </t>
  </si>
  <si>
    <t>Установлено Госкомитетом Республики Карелия по ценам и тарифам</t>
  </si>
  <si>
    <t>Приложение к протоколу заседания Правления                                 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                                                                                                       от 25.11.2016 № 149</t>
  </si>
  <si>
    <t>ПЛАТА ЗА ТЕХНОЛОГИЧЕСКОЕ ПРИСОЕДИНЕНИЕ К ЭЛЕКТРИЧЕСКИМ СЕТЯМ,  тыс. руб.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</si>
</sst>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0.00000000"/>
    <numFmt numFmtId="191" formatCode="0.0000000"/>
    <numFmt numFmtId="192" formatCode="0.0000000000"/>
    <numFmt numFmtId="193" formatCode="0.000000000"/>
    <numFmt numFmtId="194" formatCode="#,##0.000"/>
    <numFmt numFmtId="195" formatCode="0.0%"/>
    <numFmt numFmtId="196" formatCode="#,##0.0000"/>
    <numFmt numFmtId="197" formatCode="#,##0.00000"/>
    <numFmt numFmtId="198" formatCode="[$-FC19]d\ mmmm\ yyyy\ &quot;г.&quot;"/>
    <numFmt numFmtId="199" formatCode="[$-F800]dddd\,\ mmmm\ dd\,\ yyyy"/>
    <numFmt numFmtId="200" formatCode="000000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</numFmts>
  <fonts count="21">
    <font>
      <sz val="10"/>
      <name val="Arial"/>
      <family val="0"/>
    </font>
    <font>
      <sz val="10"/>
      <name val="Helv"/>
      <family val="0"/>
    </font>
    <font>
      <u val="single"/>
      <sz val="7.5"/>
      <color indexed="12"/>
      <name val="Arial"/>
      <family val="0"/>
    </font>
    <font>
      <sz val="10"/>
      <name val="Arial Cyr"/>
      <family val="0"/>
    </font>
    <font>
      <u val="single"/>
      <sz val="7.5"/>
      <color indexed="36"/>
      <name val="Arial"/>
      <family val="0"/>
    </font>
    <font>
      <sz val="10"/>
      <name val="Bodoni MT"/>
      <family val="1"/>
    </font>
    <font>
      <b/>
      <sz val="16"/>
      <name val="Bodoni MT"/>
      <family val="1"/>
    </font>
    <font>
      <b/>
      <sz val="14"/>
      <name val="Bodoni MT"/>
      <family val="1"/>
    </font>
    <font>
      <b/>
      <sz val="12"/>
      <name val="Bodoni MT"/>
      <family val="1"/>
    </font>
    <font>
      <sz val="12"/>
      <name val="Bodoni MT"/>
      <family val="1"/>
    </font>
    <font>
      <b/>
      <sz val="14"/>
      <name val="Book Antiqua"/>
      <family val="1"/>
    </font>
    <font>
      <sz val="14"/>
      <name val="Bodoni MT"/>
      <family val="1"/>
    </font>
    <font>
      <sz val="10"/>
      <name val="Book Antiqu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 Antiqua"/>
      <family val="1"/>
    </font>
    <font>
      <sz val="10"/>
      <color indexed="9"/>
      <name val="Bodoni MT"/>
      <family val="1"/>
    </font>
    <font>
      <sz val="12"/>
      <color indexed="9"/>
      <name val="Bodoni MT"/>
      <family val="1"/>
    </font>
    <font>
      <sz val="10"/>
      <color indexed="9"/>
      <name val="Book Antiqua"/>
      <family val="1"/>
    </font>
    <font>
      <sz val="14"/>
      <name val="Arial"/>
      <family val="0"/>
    </font>
    <font>
      <b/>
      <sz val="12"/>
      <color indexed="9"/>
      <name val="Bodoni MT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99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19" applyFont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94" fontId="13" fillId="0" borderId="1" xfId="0" applyNumberFormat="1" applyFont="1" applyFill="1" applyBorder="1" applyAlignment="1">
      <alignment horizontal="center" vertical="center" wrapText="1"/>
    </xf>
    <xf numFmtId="19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9" fontId="1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6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17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right" wrapText="1"/>
    </xf>
    <xf numFmtId="0" fontId="19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</cellXfs>
  <cellStyles count="9">
    <cellStyle name="Normal" xfId="0"/>
    <cellStyle name="Hyperlink" xfId="16"/>
    <cellStyle name="Currency" xfId="17"/>
    <cellStyle name="Currency [0]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="75" zoomScaleNormal="75" workbookViewId="0" topLeftCell="A11">
      <selection activeCell="E25" sqref="E25"/>
    </sheetView>
  </sheetViews>
  <sheetFormatPr defaultColWidth="9.140625" defaultRowHeight="12.75"/>
  <cols>
    <col min="1" max="1" width="5.140625" style="3" customWidth="1"/>
    <col min="2" max="2" width="6.7109375" style="3" customWidth="1"/>
    <col min="3" max="3" width="74.421875" style="3" customWidth="1"/>
    <col min="4" max="4" width="0.13671875" style="3" hidden="1" customWidth="1"/>
    <col min="5" max="5" width="35.7109375" style="3" customWidth="1"/>
    <col min="6" max="6" width="17.00390625" style="3" hidden="1" customWidth="1"/>
    <col min="7" max="7" width="31.57421875" style="3" customWidth="1"/>
    <col min="8" max="8" width="15.28125" style="3" hidden="1" customWidth="1"/>
    <col min="9" max="9" width="14.140625" style="3" hidden="1" customWidth="1"/>
    <col min="10" max="10" width="12.28125" style="3" hidden="1" customWidth="1"/>
    <col min="11" max="11" width="22.28125" style="3" customWidth="1"/>
    <col min="12" max="12" width="18.421875" style="3" customWidth="1"/>
    <col min="13" max="16384" width="9.140625" style="3" customWidth="1"/>
  </cols>
  <sheetData>
    <row r="1" spans="2:4" ht="30" customHeight="1" hidden="1">
      <c r="B1" s="1"/>
      <c r="C1" s="2"/>
      <c r="D1" s="2"/>
    </row>
    <row r="2" spans="2:4" ht="30" customHeight="1" hidden="1">
      <c r="B2" s="1"/>
      <c r="C2" s="2"/>
      <c r="D2" s="2"/>
    </row>
    <row r="3" spans="2:6" ht="15" customHeight="1" hidden="1">
      <c r="B3" s="1"/>
      <c r="C3" s="2"/>
      <c r="D3" s="2"/>
      <c r="E3" s="4"/>
      <c r="F3" s="4"/>
    </row>
    <row r="4" spans="2:6" ht="30" customHeight="1" hidden="1">
      <c r="B4" s="1"/>
      <c r="C4" s="2"/>
      <c r="D4" s="2"/>
      <c r="E4" s="5"/>
      <c r="F4" s="5"/>
    </row>
    <row r="5" spans="2:6" ht="39.75" customHeight="1" hidden="1">
      <c r="B5" s="1"/>
      <c r="C5" s="2"/>
      <c r="D5" s="2"/>
      <c r="E5" s="6"/>
      <c r="F5" s="6"/>
    </row>
    <row r="6" spans="2:6" ht="30" customHeight="1" hidden="1">
      <c r="B6" s="1"/>
      <c r="C6" s="2"/>
      <c r="D6" s="2"/>
      <c r="E6" s="7"/>
      <c r="F6" s="7"/>
    </row>
    <row r="7" spans="2:6" ht="30" customHeight="1" hidden="1">
      <c r="B7" s="1"/>
      <c r="C7" s="2"/>
      <c r="D7" s="2"/>
      <c r="E7" s="6"/>
      <c r="F7" s="6"/>
    </row>
    <row r="8" spans="2:10" ht="9" customHeight="1">
      <c r="B8" s="1"/>
      <c r="C8" s="2"/>
      <c r="D8" s="2"/>
      <c r="E8" s="56"/>
      <c r="F8" s="56"/>
      <c r="G8" s="56"/>
      <c r="H8" s="56"/>
      <c r="I8" s="56"/>
      <c r="J8" s="56"/>
    </row>
    <row r="9" spans="2:12" ht="60" customHeight="1">
      <c r="B9" s="1"/>
      <c r="C9" s="2"/>
      <c r="D9" s="2"/>
      <c r="E9" s="52" t="s">
        <v>55</v>
      </c>
      <c r="F9" s="52"/>
      <c r="G9" s="52"/>
      <c r="H9" s="52"/>
      <c r="I9" s="52"/>
      <c r="J9" s="52"/>
      <c r="K9" s="53"/>
      <c r="L9" s="53"/>
    </row>
    <row r="10" spans="2:6" ht="6" customHeight="1">
      <c r="B10" s="1"/>
      <c r="C10" s="2"/>
      <c r="D10" s="2"/>
      <c r="E10" s="6"/>
      <c r="F10" s="6"/>
    </row>
    <row r="11" spans="2:12" ht="45" customHeight="1">
      <c r="B11" s="50" t="s">
        <v>53</v>
      </c>
      <c r="C11" s="50"/>
      <c r="D11" s="50"/>
      <c r="E11" s="50"/>
      <c r="F11" s="50"/>
      <c r="G11" s="50"/>
      <c r="H11" s="50"/>
      <c r="I11" s="50"/>
      <c r="J11" s="50"/>
      <c r="K11" s="51"/>
      <c r="L11" s="51"/>
    </row>
    <row r="12" spans="2:10" ht="12" customHeight="1">
      <c r="B12" s="55"/>
      <c r="C12" s="55"/>
      <c r="D12" s="55"/>
      <c r="E12" s="55"/>
      <c r="F12" s="55"/>
      <c r="G12" s="55"/>
      <c r="H12" s="55"/>
      <c r="I12" s="55"/>
      <c r="J12" s="55"/>
    </row>
    <row r="13" spans="2:10" ht="15" customHeight="1" hidden="1">
      <c r="B13" s="55"/>
      <c r="C13" s="55"/>
      <c r="D13" s="55"/>
      <c r="E13" s="55"/>
      <c r="F13" s="55"/>
      <c r="G13" s="55"/>
      <c r="H13" s="55"/>
      <c r="I13" s="55"/>
      <c r="J13" s="55"/>
    </row>
    <row r="14" spans="2:12" ht="15" customHeight="1" hidden="1" thickBot="1">
      <c r="B14" s="8"/>
      <c r="C14" s="8"/>
      <c r="D14" s="8"/>
      <c r="E14" s="8"/>
      <c r="F14" s="8"/>
      <c r="G14" s="8"/>
      <c r="H14" s="8"/>
      <c r="I14" s="20"/>
      <c r="J14" s="20"/>
      <c r="K14" s="21"/>
      <c r="L14" s="21"/>
    </row>
    <row r="15" spans="2:12" ht="28.5" customHeight="1">
      <c r="B15" s="49" t="s">
        <v>0</v>
      </c>
      <c r="C15" s="49" t="s">
        <v>1</v>
      </c>
      <c r="D15" s="49" t="s">
        <v>32</v>
      </c>
      <c r="E15" s="49" t="s">
        <v>46</v>
      </c>
      <c r="F15" s="49"/>
      <c r="G15" s="49" t="s">
        <v>54</v>
      </c>
      <c r="H15" s="40"/>
      <c r="I15" s="49" t="s">
        <v>2</v>
      </c>
      <c r="J15" s="49"/>
      <c r="K15" s="49" t="s">
        <v>2</v>
      </c>
      <c r="L15" s="49"/>
    </row>
    <row r="16" spans="2:12" ht="28.5" customHeight="1">
      <c r="B16" s="49"/>
      <c r="C16" s="49"/>
      <c r="D16" s="54"/>
      <c r="E16" s="49"/>
      <c r="F16" s="49"/>
      <c r="G16" s="49"/>
      <c r="H16" s="49" t="s">
        <v>3</v>
      </c>
      <c r="I16" s="49"/>
      <c r="J16" s="49"/>
      <c r="K16" s="49"/>
      <c r="L16" s="49"/>
    </row>
    <row r="17" spans="2:12" ht="54" customHeight="1">
      <c r="B17" s="49"/>
      <c r="C17" s="49"/>
      <c r="D17" s="54"/>
      <c r="E17" s="49"/>
      <c r="F17" s="49"/>
      <c r="G17" s="49"/>
      <c r="H17" s="49"/>
      <c r="I17" s="18" t="s">
        <v>25</v>
      </c>
      <c r="J17" s="18" t="s">
        <v>4</v>
      </c>
      <c r="K17" s="18" t="s">
        <v>25</v>
      </c>
      <c r="L17" s="18" t="s">
        <v>4</v>
      </c>
    </row>
    <row r="18" spans="2:12" ht="12.75" customHeight="1">
      <c r="B18" s="18">
        <v>1</v>
      </c>
      <c r="C18" s="18">
        <v>2</v>
      </c>
      <c r="D18" s="18">
        <v>3</v>
      </c>
      <c r="E18" s="18">
        <v>3</v>
      </c>
      <c r="F18" s="18"/>
      <c r="G18" s="18">
        <v>4</v>
      </c>
      <c r="H18" s="18"/>
      <c r="I18" s="18" t="s">
        <v>30</v>
      </c>
      <c r="J18" s="18">
        <v>7</v>
      </c>
      <c r="K18" s="18" t="s">
        <v>33</v>
      </c>
      <c r="L18" s="18">
        <v>6</v>
      </c>
    </row>
    <row r="19" spans="2:12" ht="21" customHeight="1">
      <c r="B19" s="12"/>
      <c r="C19" s="36" t="s">
        <v>5</v>
      </c>
      <c r="D19" s="12">
        <v>15</v>
      </c>
      <c r="E19" s="41">
        <v>1378</v>
      </c>
      <c r="F19" s="12"/>
      <c r="G19" s="41">
        <v>1378</v>
      </c>
      <c r="H19" s="12">
        <v>975</v>
      </c>
      <c r="I19" s="13" t="s">
        <v>31</v>
      </c>
      <c r="J19" s="19" t="s">
        <v>31</v>
      </c>
      <c r="K19" s="19" t="s">
        <v>31</v>
      </c>
      <c r="L19" s="19" t="s">
        <v>31</v>
      </c>
    </row>
    <row r="20" spans="2:12" ht="37.5" customHeight="1">
      <c r="B20" s="42"/>
      <c r="C20" s="36" t="s">
        <v>56</v>
      </c>
      <c r="D20" s="14" t="e">
        <f>D21+D24+D26+D28+D33+D36+D43</f>
        <v>#REF!</v>
      </c>
      <c r="E20" s="16">
        <f>E21+E24+E26+E28+E31+E43</f>
        <v>42071.78523</v>
      </c>
      <c r="F20" s="16">
        <f>F21+F24+F26+F28+F31+F43</f>
        <v>3900</v>
      </c>
      <c r="G20" s="16">
        <f>G21+G24+G26+G28+G31+G43+0.01</f>
        <v>37754.23908000001</v>
      </c>
      <c r="H20" s="15">
        <v>975</v>
      </c>
      <c r="I20" s="16" t="e">
        <f>G20-D20</f>
        <v>#REF!</v>
      </c>
      <c r="J20" s="16" t="e">
        <f>G20/D20*100-100</f>
        <v>#REF!</v>
      </c>
      <c r="K20" s="16">
        <f>G20-E20</f>
        <v>-4317.546149999995</v>
      </c>
      <c r="L20" s="16">
        <f>G20/E20*100-100</f>
        <v>-10.26233169426169</v>
      </c>
    </row>
    <row r="21" spans="2:12" ht="38.25" customHeight="1">
      <c r="B21" s="43" t="s">
        <v>6</v>
      </c>
      <c r="C21" s="36" t="s">
        <v>47</v>
      </c>
      <c r="D21" s="14" t="e">
        <f>#REF!+D22+#REF!+D23+#REF!+#REF!</f>
        <v>#REF!</v>
      </c>
      <c r="E21" s="16">
        <f>E22+E23</f>
        <v>9.77598</v>
      </c>
      <c r="F21" s="16">
        <f>F22+F23</f>
        <v>1950</v>
      </c>
      <c r="G21" s="16">
        <f>G22+G23</f>
        <v>9.77598</v>
      </c>
      <c r="H21" s="15"/>
      <c r="I21" s="16" t="e">
        <f>G21-D21</f>
        <v>#REF!</v>
      </c>
      <c r="J21" s="16" t="e">
        <f aca="true" t="shared" si="0" ref="J21:J44">G21/D21*100-100</f>
        <v>#REF!</v>
      </c>
      <c r="K21" s="16">
        <f>G21-E21</f>
        <v>0</v>
      </c>
      <c r="L21" s="16">
        <f>G21/E21*100-100</f>
        <v>0</v>
      </c>
    </row>
    <row r="22" spans="2:12" ht="19.5" customHeight="1">
      <c r="B22" s="44" t="s">
        <v>26</v>
      </c>
      <c r="C22" s="37" t="s">
        <v>35</v>
      </c>
      <c r="D22" s="15">
        <v>11.67657</v>
      </c>
      <c r="E22" s="17">
        <v>9.49981</v>
      </c>
      <c r="F22" s="17">
        <v>975</v>
      </c>
      <c r="G22" s="17">
        <f>E22</f>
        <v>9.49981</v>
      </c>
      <c r="H22" s="15">
        <v>975</v>
      </c>
      <c r="I22" s="17">
        <f>G22-D22</f>
        <v>-2.17676</v>
      </c>
      <c r="J22" s="17">
        <f t="shared" si="0"/>
        <v>-18.642118361813445</v>
      </c>
      <c r="K22" s="17">
        <f aca="true" t="shared" si="1" ref="K22:K45">G22-E22</f>
        <v>0</v>
      </c>
      <c r="L22" s="17">
        <f>G22/E22*100-100</f>
        <v>0</v>
      </c>
    </row>
    <row r="23" spans="2:12" ht="15.75" customHeight="1">
      <c r="B23" s="44" t="s">
        <v>27</v>
      </c>
      <c r="C23" s="37" t="s">
        <v>36</v>
      </c>
      <c r="D23" s="15">
        <v>0</v>
      </c>
      <c r="E23" s="17">
        <v>0.27617</v>
      </c>
      <c r="F23" s="17">
        <v>975</v>
      </c>
      <c r="G23" s="17">
        <f>E23</f>
        <v>0.27617</v>
      </c>
      <c r="H23" s="15">
        <v>975</v>
      </c>
      <c r="I23" s="17">
        <f>G23-D23</f>
        <v>0.27617</v>
      </c>
      <c r="J23" s="17">
        <v>100</v>
      </c>
      <c r="K23" s="17">
        <f t="shared" si="1"/>
        <v>0</v>
      </c>
      <c r="L23" s="17">
        <v>0</v>
      </c>
    </row>
    <row r="24" spans="2:12" ht="45" customHeight="1">
      <c r="B24" s="43" t="s">
        <v>14</v>
      </c>
      <c r="C24" s="36" t="s">
        <v>48</v>
      </c>
      <c r="D24" s="14">
        <v>0</v>
      </c>
      <c r="E24" s="16">
        <f>E25</f>
        <v>30.52775</v>
      </c>
      <c r="F24" s="16"/>
      <c r="G24" s="16">
        <f>G25</f>
        <v>30.52775</v>
      </c>
      <c r="H24" s="15"/>
      <c r="I24" s="16">
        <f>G24-D24</f>
        <v>30.52775</v>
      </c>
      <c r="J24" s="16" t="e">
        <f t="shared" si="0"/>
        <v>#DIV/0!</v>
      </c>
      <c r="K24" s="16">
        <f t="shared" si="1"/>
        <v>0</v>
      </c>
      <c r="L24" s="16">
        <f aca="true" t="shared" si="2" ref="L24:L45">G24/E24*100-100</f>
        <v>0</v>
      </c>
    </row>
    <row r="25" spans="2:12" ht="20.25" customHeight="1">
      <c r="B25" s="44" t="s">
        <v>28</v>
      </c>
      <c r="C25" s="37" t="s">
        <v>35</v>
      </c>
      <c r="D25" s="15">
        <v>0</v>
      </c>
      <c r="E25" s="17">
        <v>30.52775</v>
      </c>
      <c r="F25" s="17"/>
      <c r="G25" s="17">
        <f>E25</f>
        <v>30.52775</v>
      </c>
      <c r="H25" s="15"/>
      <c r="I25" s="17">
        <v>0</v>
      </c>
      <c r="J25" s="16" t="e">
        <f t="shared" si="0"/>
        <v>#DIV/0!</v>
      </c>
      <c r="K25" s="17">
        <f t="shared" si="1"/>
        <v>0</v>
      </c>
      <c r="L25" s="17">
        <f t="shared" si="2"/>
        <v>0</v>
      </c>
    </row>
    <row r="26" spans="2:12" ht="41.25" customHeight="1">
      <c r="B26" s="45" t="s">
        <v>15</v>
      </c>
      <c r="C26" s="36" t="s">
        <v>49</v>
      </c>
      <c r="D26" s="14">
        <v>0</v>
      </c>
      <c r="E26" s="16">
        <f>E27</f>
        <v>41998.75503</v>
      </c>
      <c r="F26" s="16"/>
      <c r="G26" s="16">
        <f>G27</f>
        <v>37681.19888</v>
      </c>
      <c r="H26" s="14"/>
      <c r="I26" s="16">
        <f>G26-D26</f>
        <v>37681.19888</v>
      </c>
      <c r="J26" s="16" t="e">
        <f t="shared" si="0"/>
        <v>#DIV/0!</v>
      </c>
      <c r="K26" s="16">
        <f>G26-E26</f>
        <v>-4317.556149999997</v>
      </c>
      <c r="L26" s="16">
        <f t="shared" si="2"/>
        <v>-10.280200322404639</v>
      </c>
    </row>
    <row r="27" spans="2:12" ht="21" customHeight="1">
      <c r="B27" s="44" t="s">
        <v>29</v>
      </c>
      <c r="C27" s="37" t="s">
        <v>37</v>
      </c>
      <c r="D27" s="15">
        <v>0</v>
      </c>
      <c r="E27" s="17">
        <v>41998.75503</v>
      </c>
      <c r="F27" s="17"/>
      <c r="G27" s="17">
        <v>37681.19888</v>
      </c>
      <c r="H27" s="15"/>
      <c r="I27" s="17">
        <f>G27-D27</f>
        <v>37681.19888</v>
      </c>
      <c r="J27" s="16" t="e">
        <f t="shared" si="0"/>
        <v>#DIV/0!</v>
      </c>
      <c r="K27" s="17">
        <f t="shared" si="1"/>
        <v>-4317.556149999997</v>
      </c>
      <c r="L27" s="17">
        <f t="shared" si="2"/>
        <v>-10.280200322404639</v>
      </c>
    </row>
    <row r="28" spans="2:12" ht="37.5" customHeight="1">
      <c r="B28" s="45" t="s">
        <v>19</v>
      </c>
      <c r="C28" s="38" t="s">
        <v>50</v>
      </c>
      <c r="D28" s="14" t="e">
        <f>D29+D30+#REF!+#REF!</f>
        <v>#REF!</v>
      </c>
      <c r="E28" s="16">
        <f>E29+E30</f>
        <v>10.53918</v>
      </c>
      <c r="F28" s="16">
        <f>F29+F30</f>
        <v>0</v>
      </c>
      <c r="G28" s="16">
        <f>G29+G30</f>
        <v>10.53918</v>
      </c>
      <c r="H28" s="14">
        <v>975</v>
      </c>
      <c r="I28" s="16" t="e">
        <f>G28-D28</f>
        <v>#REF!</v>
      </c>
      <c r="J28" s="16" t="e">
        <f t="shared" si="0"/>
        <v>#REF!</v>
      </c>
      <c r="K28" s="16">
        <f t="shared" si="1"/>
        <v>0</v>
      </c>
      <c r="L28" s="16">
        <f t="shared" si="2"/>
        <v>0</v>
      </c>
    </row>
    <row r="29" spans="2:12" ht="18" customHeight="1">
      <c r="B29" s="44" t="s">
        <v>38</v>
      </c>
      <c r="C29" s="37" t="s">
        <v>35</v>
      </c>
      <c r="D29" s="15"/>
      <c r="E29" s="17">
        <v>10.26301</v>
      </c>
      <c r="F29" s="16"/>
      <c r="G29" s="17">
        <f>E29</f>
        <v>10.26301</v>
      </c>
      <c r="H29" s="14"/>
      <c r="I29" s="17"/>
      <c r="J29" s="16" t="e">
        <f t="shared" si="0"/>
        <v>#DIV/0!</v>
      </c>
      <c r="K29" s="17">
        <f t="shared" si="1"/>
        <v>0</v>
      </c>
      <c r="L29" s="17">
        <f t="shared" si="2"/>
        <v>0</v>
      </c>
    </row>
    <row r="30" spans="2:12" ht="17.25" customHeight="1">
      <c r="B30" s="44" t="s">
        <v>39</v>
      </c>
      <c r="C30" s="37" t="s">
        <v>36</v>
      </c>
      <c r="D30" s="15"/>
      <c r="E30" s="17">
        <v>0.27617</v>
      </c>
      <c r="F30" s="16"/>
      <c r="G30" s="17">
        <f>E30</f>
        <v>0.27617</v>
      </c>
      <c r="H30" s="14"/>
      <c r="I30" s="17"/>
      <c r="J30" s="16" t="e">
        <f t="shared" si="0"/>
        <v>#DIV/0!</v>
      </c>
      <c r="K30" s="17">
        <f t="shared" si="1"/>
        <v>0</v>
      </c>
      <c r="L30" s="17">
        <f t="shared" si="2"/>
        <v>0</v>
      </c>
    </row>
    <row r="31" spans="2:12" ht="42" customHeight="1">
      <c r="B31" s="45" t="s">
        <v>40</v>
      </c>
      <c r="C31" s="38" t="s">
        <v>51</v>
      </c>
      <c r="D31" s="15"/>
      <c r="E31" s="16">
        <f>E32+E33</f>
        <v>3.67043</v>
      </c>
      <c r="F31" s="16">
        <f>F32+F33</f>
        <v>0</v>
      </c>
      <c r="G31" s="16">
        <f>G32+G33</f>
        <v>3.67043</v>
      </c>
      <c r="H31" s="14"/>
      <c r="I31" s="17"/>
      <c r="J31" s="16"/>
      <c r="K31" s="16">
        <f t="shared" si="1"/>
        <v>0</v>
      </c>
      <c r="L31" s="16">
        <f t="shared" si="2"/>
        <v>0</v>
      </c>
    </row>
    <row r="32" spans="2:12" ht="18" customHeight="1">
      <c r="B32" s="46" t="s">
        <v>41</v>
      </c>
      <c r="C32" s="37" t="s">
        <v>35</v>
      </c>
      <c r="D32" s="15"/>
      <c r="E32" s="17">
        <v>3.39426</v>
      </c>
      <c r="F32" s="17"/>
      <c r="G32" s="17">
        <f>E32</f>
        <v>3.39426</v>
      </c>
      <c r="H32" s="14"/>
      <c r="I32" s="17"/>
      <c r="J32" s="16"/>
      <c r="K32" s="17">
        <f t="shared" si="1"/>
        <v>0</v>
      </c>
      <c r="L32" s="17">
        <f t="shared" si="2"/>
        <v>0</v>
      </c>
    </row>
    <row r="33" spans="2:12" ht="27" customHeight="1">
      <c r="B33" s="46" t="s">
        <v>42</v>
      </c>
      <c r="C33" s="37" t="s">
        <v>36</v>
      </c>
      <c r="D33" s="14" t="e">
        <f>#REF!+#REF!+#REF!</f>
        <v>#REF!</v>
      </c>
      <c r="E33" s="17">
        <v>0.27617</v>
      </c>
      <c r="F33" s="16"/>
      <c r="G33" s="17">
        <f>E33</f>
        <v>0.27617</v>
      </c>
      <c r="H33" s="14"/>
      <c r="I33" s="16" t="e">
        <f>G33-D33</f>
        <v>#REF!</v>
      </c>
      <c r="J33" s="16" t="e">
        <f t="shared" si="0"/>
        <v>#REF!</v>
      </c>
      <c r="K33" s="17">
        <f t="shared" si="1"/>
        <v>0</v>
      </c>
      <c r="L33" s="17">
        <f t="shared" si="2"/>
        <v>0</v>
      </c>
    </row>
    <row r="34" spans="2:12" ht="34.5" customHeight="1" hidden="1">
      <c r="B34" s="46" t="s">
        <v>18</v>
      </c>
      <c r="C34" s="37" t="s">
        <v>11</v>
      </c>
      <c r="D34" s="15"/>
      <c r="E34" s="39"/>
      <c r="F34" s="17"/>
      <c r="G34" s="17"/>
      <c r="H34" s="15">
        <v>975</v>
      </c>
      <c r="I34" s="17">
        <f>G34-D34</f>
        <v>0</v>
      </c>
      <c r="J34" s="16" t="e">
        <f t="shared" si="0"/>
        <v>#DIV/0!</v>
      </c>
      <c r="K34" s="17">
        <f t="shared" si="1"/>
        <v>0</v>
      </c>
      <c r="L34" s="17" t="e">
        <f t="shared" si="2"/>
        <v>#DIV/0!</v>
      </c>
    </row>
    <row r="35" spans="2:12" ht="22.5" customHeight="1" hidden="1">
      <c r="B35" s="46" t="s">
        <v>9</v>
      </c>
      <c r="C35" s="37" t="s">
        <v>12</v>
      </c>
      <c r="D35" s="15"/>
      <c r="E35" s="39"/>
      <c r="F35" s="17"/>
      <c r="G35" s="17"/>
      <c r="H35" s="15">
        <v>975</v>
      </c>
      <c r="I35" s="17">
        <f>G35-D35</f>
        <v>0</v>
      </c>
      <c r="J35" s="16" t="e">
        <f t="shared" si="0"/>
        <v>#DIV/0!</v>
      </c>
      <c r="K35" s="17">
        <f t="shared" si="1"/>
        <v>0</v>
      </c>
      <c r="L35" s="17" t="e">
        <f t="shared" si="2"/>
        <v>#DIV/0!</v>
      </c>
    </row>
    <row r="36" spans="2:12" ht="35.25" customHeight="1" hidden="1">
      <c r="B36" s="47" t="s">
        <v>19</v>
      </c>
      <c r="C36" s="36" t="s">
        <v>20</v>
      </c>
      <c r="D36" s="14">
        <f>D37+D38+D39+D40+D41+D42</f>
        <v>0</v>
      </c>
      <c r="E36" s="17"/>
      <c r="F36" s="17"/>
      <c r="G36" s="16"/>
      <c r="H36" s="15">
        <v>975</v>
      </c>
      <c r="I36" s="16">
        <f>G36-D36</f>
        <v>0</v>
      </c>
      <c r="J36" s="16" t="e">
        <f t="shared" si="0"/>
        <v>#DIV/0!</v>
      </c>
      <c r="K36" s="17">
        <f t="shared" si="1"/>
        <v>0</v>
      </c>
      <c r="L36" s="17" t="e">
        <f t="shared" si="2"/>
        <v>#DIV/0!</v>
      </c>
    </row>
    <row r="37" spans="2:12" ht="21" customHeight="1" hidden="1">
      <c r="B37" s="46" t="s">
        <v>16</v>
      </c>
      <c r="C37" s="37" t="s">
        <v>7</v>
      </c>
      <c r="D37" s="15">
        <v>0</v>
      </c>
      <c r="E37" s="17"/>
      <c r="F37" s="17"/>
      <c r="G37" s="17"/>
      <c r="H37" s="15"/>
      <c r="I37" s="17">
        <v>0</v>
      </c>
      <c r="J37" s="16" t="e">
        <f t="shared" si="0"/>
        <v>#DIV/0!</v>
      </c>
      <c r="K37" s="17">
        <f t="shared" si="1"/>
        <v>0</v>
      </c>
      <c r="L37" s="17" t="e">
        <f t="shared" si="2"/>
        <v>#DIV/0!</v>
      </c>
    </row>
    <row r="38" spans="2:12" ht="21.75" customHeight="1" hidden="1">
      <c r="B38" s="46" t="s">
        <v>21</v>
      </c>
      <c r="C38" s="37" t="s">
        <v>8</v>
      </c>
      <c r="D38" s="15">
        <v>0</v>
      </c>
      <c r="E38" s="17"/>
      <c r="F38" s="17"/>
      <c r="G38" s="17"/>
      <c r="H38" s="15">
        <v>975</v>
      </c>
      <c r="I38" s="17">
        <f aca="true" t="shared" si="3" ref="I38:I43">G38-D38</f>
        <v>0</v>
      </c>
      <c r="J38" s="16" t="e">
        <f t="shared" si="0"/>
        <v>#DIV/0!</v>
      </c>
      <c r="K38" s="17">
        <f t="shared" si="1"/>
        <v>0</v>
      </c>
      <c r="L38" s="17" t="e">
        <f t="shared" si="2"/>
        <v>#DIV/0!</v>
      </c>
    </row>
    <row r="39" spans="2:12" ht="19.5" customHeight="1" hidden="1">
      <c r="B39" s="46" t="s">
        <v>17</v>
      </c>
      <c r="C39" s="37" t="s">
        <v>10</v>
      </c>
      <c r="D39" s="15">
        <v>0</v>
      </c>
      <c r="E39" s="17"/>
      <c r="F39" s="17"/>
      <c r="G39" s="17"/>
      <c r="H39" s="15"/>
      <c r="I39" s="17">
        <f t="shared" si="3"/>
        <v>0</v>
      </c>
      <c r="J39" s="16" t="e">
        <f t="shared" si="0"/>
        <v>#DIV/0!</v>
      </c>
      <c r="K39" s="17">
        <f t="shared" si="1"/>
        <v>0</v>
      </c>
      <c r="L39" s="17" t="e">
        <f t="shared" si="2"/>
        <v>#DIV/0!</v>
      </c>
    </row>
    <row r="40" spans="2:12" ht="19.5" customHeight="1" hidden="1">
      <c r="B40" s="46" t="s">
        <v>22</v>
      </c>
      <c r="C40" s="37" t="s">
        <v>11</v>
      </c>
      <c r="D40" s="15">
        <v>0</v>
      </c>
      <c r="E40" s="17"/>
      <c r="F40" s="17"/>
      <c r="G40" s="17"/>
      <c r="H40" s="15">
        <v>975</v>
      </c>
      <c r="I40" s="17">
        <f t="shared" si="3"/>
        <v>0</v>
      </c>
      <c r="J40" s="16" t="e">
        <f t="shared" si="0"/>
        <v>#DIV/0!</v>
      </c>
      <c r="K40" s="17">
        <f t="shared" si="1"/>
        <v>0</v>
      </c>
      <c r="L40" s="17" t="e">
        <f t="shared" si="2"/>
        <v>#DIV/0!</v>
      </c>
    </row>
    <row r="41" spans="2:12" ht="19.5" customHeight="1" hidden="1">
      <c r="B41" s="46" t="s">
        <v>23</v>
      </c>
      <c r="C41" s="37" t="s">
        <v>12</v>
      </c>
      <c r="D41" s="15">
        <v>0</v>
      </c>
      <c r="E41" s="17"/>
      <c r="F41" s="17"/>
      <c r="G41" s="17"/>
      <c r="H41" s="15">
        <v>975</v>
      </c>
      <c r="I41" s="17">
        <f t="shared" si="3"/>
        <v>0</v>
      </c>
      <c r="J41" s="16" t="e">
        <f t="shared" si="0"/>
        <v>#DIV/0!</v>
      </c>
      <c r="K41" s="17">
        <f t="shared" si="1"/>
        <v>0</v>
      </c>
      <c r="L41" s="17" t="e">
        <f t="shared" si="2"/>
        <v>#DIV/0!</v>
      </c>
    </row>
    <row r="42" spans="2:12" ht="19.5" customHeight="1" hidden="1">
      <c r="B42" s="46" t="s">
        <v>24</v>
      </c>
      <c r="C42" s="37" t="s">
        <v>13</v>
      </c>
      <c r="D42" s="15">
        <v>0</v>
      </c>
      <c r="E42" s="17"/>
      <c r="F42" s="17"/>
      <c r="G42" s="17"/>
      <c r="H42" s="15">
        <v>975</v>
      </c>
      <c r="I42" s="17">
        <f t="shared" si="3"/>
        <v>0</v>
      </c>
      <c r="J42" s="16" t="e">
        <f t="shared" si="0"/>
        <v>#DIV/0!</v>
      </c>
      <c r="K42" s="17">
        <f t="shared" si="1"/>
        <v>0</v>
      </c>
      <c r="L42" s="17" t="e">
        <f t="shared" si="2"/>
        <v>#DIV/0!</v>
      </c>
    </row>
    <row r="43" spans="2:12" ht="39.75" customHeight="1">
      <c r="B43" s="47" t="s">
        <v>43</v>
      </c>
      <c r="C43" s="36" t="s">
        <v>52</v>
      </c>
      <c r="D43" s="14" t="e">
        <f>#REF!+D44+#REF!+D45+#REF!+#REF!</f>
        <v>#REF!</v>
      </c>
      <c r="E43" s="16">
        <f>E44+E45</f>
        <v>18.51686</v>
      </c>
      <c r="F43" s="16">
        <f>F44+F45</f>
        <v>1950</v>
      </c>
      <c r="G43" s="16">
        <f>G44+G45</f>
        <v>18.51686</v>
      </c>
      <c r="H43" s="15">
        <v>975</v>
      </c>
      <c r="I43" s="16" t="e">
        <f t="shared" si="3"/>
        <v>#REF!</v>
      </c>
      <c r="J43" s="16" t="e">
        <f t="shared" si="0"/>
        <v>#REF!</v>
      </c>
      <c r="K43" s="16">
        <f t="shared" si="1"/>
        <v>0</v>
      </c>
      <c r="L43" s="16">
        <f t="shared" si="2"/>
        <v>0</v>
      </c>
    </row>
    <row r="44" spans="2:12" ht="21" customHeight="1">
      <c r="B44" s="46" t="s">
        <v>44</v>
      </c>
      <c r="C44" s="37" t="s">
        <v>35</v>
      </c>
      <c r="D44" s="15">
        <v>2.82908</v>
      </c>
      <c r="E44" s="17">
        <v>17.68835</v>
      </c>
      <c r="F44" s="17">
        <v>975</v>
      </c>
      <c r="G44" s="17">
        <f>E44</f>
        <v>17.68835</v>
      </c>
      <c r="H44" s="15">
        <v>975</v>
      </c>
      <c r="I44" s="17">
        <f>G44-D44</f>
        <v>14.85927</v>
      </c>
      <c r="J44" s="17">
        <f t="shared" si="0"/>
        <v>525.2332913880131</v>
      </c>
      <c r="K44" s="17">
        <f t="shared" si="1"/>
        <v>0</v>
      </c>
      <c r="L44" s="17">
        <f t="shared" si="2"/>
        <v>0</v>
      </c>
    </row>
    <row r="45" spans="2:12" ht="21" customHeight="1" thickBot="1">
      <c r="B45" s="46" t="s">
        <v>45</v>
      </c>
      <c r="C45" s="37" t="s">
        <v>36</v>
      </c>
      <c r="D45" s="15">
        <v>0</v>
      </c>
      <c r="E45" s="17">
        <f>0.27617*3</f>
        <v>0.8285100000000001</v>
      </c>
      <c r="F45" s="17">
        <v>975</v>
      </c>
      <c r="G45" s="17">
        <f>E45</f>
        <v>0.8285100000000001</v>
      </c>
      <c r="H45" s="15">
        <v>975</v>
      </c>
      <c r="I45" s="17">
        <f>G45-D45</f>
        <v>0.8285100000000001</v>
      </c>
      <c r="J45" s="17">
        <v>100</v>
      </c>
      <c r="K45" s="17">
        <f t="shared" si="1"/>
        <v>0</v>
      </c>
      <c r="L45" s="17">
        <f t="shared" si="2"/>
        <v>0</v>
      </c>
    </row>
    <row r="46" spans="5:12" ht="19.5" customHeight="1">
      <c r="E46" s="23"/>
      <c r="F46" s="23"/>
      <c r="G46" s="23"/>
      <c r="H46" s="23"/>
      <c r="I46" s="24"/>
      <c r="J46" s="24"/>
      <c r="K46" s="48"/>
      <c r="L46" s="48"/>
    </row>
    <row r="47" spans="5:12" ht="17.25" customHeight="1">
      <c r="E47" s="26"/>
      <c r="F47" s="27"/>
      <c r="H47" s="26"/>
      <c r="I47" s="26"/>
      <c r="L47" s="23"/>
    </row>
    <row r="48" spans="2:12" s="10" customFormat="1" ht="16.5" customHeight="1">
      <c r="B48" s="9"/>
      <c r="E48" s="28"/>
      <c r="F48" s="29"/>
      <c r="G48" s="30"/>
      <c r="H48" s="29"/>
      <c r="I48" s="29"/>
      <c r="L48" s="25"/>
    </row>
    <row r="49" spans="4:12" s="10" customFormat="1" ht="16.5" customHeight="1">
      <c r="D49" s="22"/>
      <c r="E49" s="31"/>
      <c r="F49" s="29"/>
      <c r="G49" s="31"/>
      <c r="H49" s="29"/>
      <c r="I49" s="29"/>
      <c r="L49" s="25"/>
    </row>
    <row r="50" spans="3:12" ht="15.75">
      <c r="C50" s="11"/>
      <c r="D50" s="11"/>
      <c r="E50" s="32"/>
      <c r="F50" s="32"/>
      <c r="G50" s="26"/>
      <c r="H50" s="26"/>
      <c r="I50" s="26"/>
      <c r="L50" s="23"/>
    </row>
    <row r="51" spans="5:12" ht="12.75">
      <c r="E51" s="26"/>
      <c r="F51" s="26"/>
      <c r="G51" s="26"/>
      <c r="H51" s="26"/>
      <c r="I51" s="26"/>
      <c r="L51" s="23"/>
    </row>
    <row r="52" ht="12.75">
      <c r="L52" s="23"/>
    </row>
    <row r="53" spans="3:12" ht="12.75"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3:12" ht="12.75"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3:12" ht="15.75">
      <c r="C55" s="23"/>
      <c r="D55" s="23"/>
      <c r="E55" s="33">
        <v>22101.74</v>
      </c>
      <c r="F55" s="33"/>
      <c r="G55" s="33">
        <f>E55*G58/E58</f>
        <v>77.34219934099835</v>
      </c>
      <c r="H55" s="34"/>
      <c r="I55" s="34"/>
      <c r="J55" s="34"/>
      <c r="K55" s="34"/>
      <c r="L55" s="23"/>
    </row>
    <row r="56" spans="3:12" ht="15.75">
      <c r="C56" s="23"/>
      <c r="D56" s="23"/>
      <c r="E56" s="33">
        <v>3086.05</v>
      </c>
      <c r="F56" s="33"/>
      <c r="G56" s="33">
        <f>E56*G58/E58</f>
        <v>10.799235457311866</v>
      </c>
      <c r="H56" s="34"/>
      <c r="I56" s="34"/>
      <c r="J56" s="34"/>
      <c r="K56" s="34"/>
      <c r="L56" s="23"/>
    </row>
    <row r="57" spans="3:12" ht="15.75">
      <c r="C57" s="23"/>
      <c r="D57" s="23"/>
      <c r="E57" s="33">
        <v>3388.77</v>
      </c>
      <c r="F57" s="33"/>
      <c r="G57" s="33">
        <f>E57*G58/E58</f>
        <v>11.858565201689776</v>
      </c>
      <c r="H57" s="34"/>
      <c r="I57" s="34"/>
      <c r="J57" s="34"/>
      <c r="K57" s="34"/>
      <c r="L57" s="23"/>
    </row>
    <row r="58" spans="3:12" ht="15.75">
      <c r="C58" s="23"/>
      <c r="D58" s="23"/>
      <c r="E58" s="33">
        <f>E55+E56+E57</f>
        <v>28576.56</v>
      </c>
      <c r="F58" s="33"/>
      <c r="G58" s="33">
        <v>100</v>
      </c>
      <c r="H58" s="34"/>
      <c r="I58" s="34"/>
      <c r="J58" s="34"/>
      <c r="K58" s="34"/>
      <c r="L58" s="23"/>
    </row>
    <row r="59" spans="3:12" ht="15.75">
      <c r="C59" s="23"/>
      <c r="D59" s="23"/>
      <c r="E59" s="33"/>
      <c r="F59" s="33"/>
      <c r="G59" s="33"/>
      <c r="H59" s="34"/>
      <c r="I59" s="34"/>
      <c r="J59" s="34"/>
      <c r="K59" s="34"/>
      <c r="L59" s="23"/>
    </row>
    <row r="60" spans="3:12" ht="15.75">
      <c r="C60" s="23"/>
      <c r="D60" s="23"/>
      <c r="E60" s="33" t="s">
        <v>34</v>
      </c>
      <c r="F60" s="33"/>
      <c r="G60" s="33"/>
      <c r="H60" s="34"/>
      <c r="I60" s="34"/>
      <c r="J60" s="34"/>
      <c r="K60" s="34"/>
      <c r="L60" s="23"/>
    </row>
    <row r="61" spans="3:12" ht="12.75">
      <c r="C61" s="23"/>
      <c r="D61" s="23"/>
      <c r="E61" s="34"/>
      <c r="F61" s="34"/>
      <c r="G61" s="34"/>
      <c r="H61" s="34"/>
      <c r="I61" s="34"/>
      <c r="J61" s="34"/>
      <c r="K61" s="34"/>
      <c r="L61" s="23"/>
    </row>
    <row r="62" spans="3:12" ht="15.75">
      <c r="C62" s="23"/>
      <c r="D62" s="23"/>
      <c r="E62" s="33">
        <v>2715.07</v>
      </c>
      <c r="F62" s="33"/>
      <c r="G62" s="33">
        <v>100</v>
      </c>
      <c r="H62" s="34"/>
      <c r="I62" s="34"/>
      <c r="J62" s="34"/>
      <c r="K62" s="34"/>
      <c r="L62" s="23"/>
    </row>
    <row r="63" spans="3:12" ht="15.75">
      <c r="C63" s="23"/>
      <c r="D63" s="23"/>
      <c r="E63" s="35">
        <f>E62*G63/G62</f>
        <v>2099.894851647644</v>
      </c>
      <c r="F63" s="33"/>
      <c r="G63" s="33">
        <f>G55</f>
        <v>77.34219934099835</v>
      </c>
      <c r="H63" s="34"/>
      <c r="I63" s="34"/>
      <c r="J63" s="34"/>
      <c r="K63" s="34"/>
      <c r="L63" s="23"/>
    </row>
    <row r="64" spans="3:12" ht="15.75">
      <c r="C64" s="23"/>
      <c r="D64" s="23"/>
      <c r="E64" s="35">
        <f>E62*G64/G62</f>
        <v>293.20680213083733</v>
      </c>
      <c r="F64" s="33"/>
      <c r="G64" s="33">
        <f>G56</f>
        <v>10.799235457311866</v>
      </c>
      <c r="H64" s="34"/>
      <c r="I64" s="34"/>
      <c r="J64" s="34"/>
      <c r="K64" s="34"/>
      <c r="L64" s="23"/>
    </row>
    <row r="65" spans="3:12" ht="15.75">
      <c r="C65" s="23"/>
      <c r="D65" s="23"/>
      <c r="E65" s="35">
        <f>E62*G65/G62</f>
        <v>321.96834622151863</v>
      </c>
      <c r="F65" s="33"/>
      <c r="G65" s="33">
        <f>G57</f>
        <v>11.858565201689776</v>
      </c>
      <c r="H65" s="34"/>
      <c r="I65" s="34"/>
      <c r="J65" s="34"/>
      <c r="K65" s="34"/>
      <c r="L65" s="23"/>
    </row>
    <row r="66" spans="3:12" ht="15.75">
      <c r="C66" s="23"/>
      <c r="D66" s="23"/>
      <c r="E66" s="33">
        <f>SUM(E63:E65)</f>
        <v>2715.0699999999997</v>
      </c>
      <c r="F66" s="33"/>
      <c r="G66" s="33"/>
      <c r="H66" s="34"/>
      <c r="I66" s="34"/>
      <c r="J66" s="34"/>
      <c r="K66" s="34"/>
      <c r="L66" s="23"/>
    </row>
    <row r="67" spans="3:12" ht="12.75"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3:12" ht="12.75"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3:12" ht="12.75"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3:12" ht="12.75"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3:12" ht="12.75">
      <c r="C71" s="23"/>
      <c r="D71" s="23"/>
      <c r="E71" s="23"/>
      <c r="F71" s="23"/>
      <c r="G71" s="23"/>
      <c r="H71" s="23"/>
      <c r="I71" s="23"/>
      <c r="J71" s="23"/>
      <c r="K71" s="23"/>
      <c r="L71" s="23"/>
    </row>
  </sheetData>
  <mergeCells count="13">
    <mergeCell ref="B12:J12"/>
    <mergeCell ref="B13:J13"/>
    <mergeCell ref="E8:J8"/>
    <mergeCell ref="K15:L16"/>
    <mergeCell ref="B11:L11"/>
    <mergeCell ref="E9:L9"/>
    <mergeCell ref="E15:F17"/>
    <mergeCell ref="B15:B17"/>
    <mergeCell ref="G15:G17"/>
    <mergeCell ref="I15:J16"/>
    <mergeCell ref="H16:H17"/>
    <mergeCell ref="C15:C17"/>
    <mergeCell ref="D15:D17"/>
  </mergeCells>
  <printOptions/>
  <pageMargins left="0.75" right="0.75" top="0.43" bottom="0.5" header="0.64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nefimova</dc:creator>
  <cp:keywords/>
  <dc:description/>
  <cp:lastModifiedBy>Базанова</cp:lastModifiedBy>
  <cp:lastPrinted>2016-12-02T06:48:07Z</cp:lastPrinted>
  <dcterms:created xsi:type="dcterms:W3CDTF">2013-03-19T11:18:37Z</dcterms:created>
  <dcterms:modified xsi:type="dcterms:W3CDTF">2016-12-02T06:50:34Z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