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 tabRatio="599"/>
  </bookViews>
  <sheets>
    <sheet name="лось " sheetId="4" r:id="rId1"/>
    <sheet name="ЛИМИТ" sheetId="5" r:id="rId2"/>
  </sheets>
  <calcPr calcId="125725"/>
</workbook>
</file>

<file path=xl/calcChain.xml><?xml version="1.0" encoding="utf-8"?>
<calcChain xmlns="http://schemas.openxmlformats.org/spreadsheetml/2006/main">
  <c r="F125" i="4"/>
  <c r="G125"/>
  <c r="J144" l="1"/>
  <c r="K144"/>
  <c r="L144"/>
  <c r="I144"/>
  <c r="F137"/>
  <c r="F138"/>
  <c r="J128"/>
  <c r="K128"/>
  <c r="L128"/>
  <c r="I128"/>
  <c r="J121"/>
  <c r="K121"/>
  <c r="L121"/>
  <c r="I121"/>
  <c r="D120"/>
  <c r="J117"/>
  <c r="K117"/>
  <c r="L117"/>
  <c r="I117"/>
  <c r="G114"/>
  <c r="F114"/>
  <c r="J104"/>
  <c r="K104"/>
  <c r="L104"/>
  <c r="I104"/>
  <c r="G100"/>
  <c r="F100"/>
  <c r="J97"/>
  <c r="K97"/>
  <c r="L97"/>
  <c r="I97"/>
  <c r="J89"/>
  <c r="K89"/>
  <c r="L89"/>
  <c r="I89"/>
  <c r="D88"/>
  <c r="J79"/>
  <c r="K79"/>
  <c r="L79"/>
  <c r="I79"/>
  <c r="J70"/>
  <c r="K70"/>
  <c r="L70"/>
  <c r="I70"/>
  <c r="J62"/>
  <c r="K62"/>
  <c r="L62"/>
  <c r="I62"/>
  <c r="J54"/>
  <c r="K54"/>
  <c r="L54"/>
  <c r="I54"/>
  <c r="G49"/>
  <c r="F50"/>
  <c r="L47"/>
  <c r="J47"/>
  <c r="K47"/>
  <c r="I47"/>
  <c r="H47"/>
  <c r="J40"/>
  <c r="K40"/>
  <c r="L40"/>
  <c r="I40"/>
  <c r="G38"/>
  <c r="J36"/>
  <c r="K36"/>
  <c r="L36"/>
  <c r="I36"/>
  <c r="J29"/>
  <c r="K29"/>
  <c r="L29"/>
  <c r="I29"/>
  <c r="J25"/>
  <c r="K25"/>
  <c r="L25"/>
  <c r="I25"/>
  <c r="J19"/>
  <c r="J145" s="1"/>
  <c r="K19"/>
  <c r="K145" s="1"/>
  <c r="L19"/>
  <c r="L145" s="1"/>
  <c r="I19"/>
  <c r="I145" s="1"/>
  <c r="F136" l="1"/>
  <c r="G136"/>
  <c r="F19" l="1"/>
  <c r="G19"/>
  <c r="H131" l="1"/>
  <c r="H94"/>
  <c r="H138" l="1"/>
  <c r="G123"/>
  <c r="G27"/>
  <c r="F97" l="1"/>
  <c r="F92"/>
  <c r="F93"/>
  <c r="F94"/>
  <c r="F95"/>
  <c r="F96"/>
  <c r="F91"/>
  <c r="D145" l="1"/>
  <c r="E145"/>
  <c r="H50"/>
  <c r="G50" s="1"/>
  <c r="H51"/>
  <c r="G51" s="1"/>
  <c r="H52"/>
  <c r="G52" s="1"/>
  <c r="F123"/>
  <c r="F38"/>
  <c r="F27" l="1"/>
  <c r="E15" l="1"/>
  <c r="E17"/>
  <c r="F17" s="1"/>
  <c r="E18"/>
  <c r="E16"/>
  <c r="I14" i="5" l="1"/>
  <c r="F127" i="4" l="1"/>
  <c r="F103"/>
  <c r="H70"/>
  <c r="D35" l="1"/>
  <c r="G139"/>
  <c r="G138"/>
  <c r="F144"/>
  <c r="F143"/>
  <c r="F142"/>
  <c r="F141"/>
  <c r="F140"/>
  <c r="F139"/>
  <c r="F135"/>
  <c r="F134"/>
  <c r="F133"/>
  <c r="F132"/>
  <c r="F131"/>
  <c r="F130"/>
  <c r="H144" l="1"/>
  <c r="G137"/>
  <c r="H128" l="1"/>
  <c r="G119" l="1"/>
  <c r="F119" l="1"/>
  <c r="F116"/>
  <c r="H117" l="1"/>
  <c r="D102"/>
  <c r="G60"/>
  <c r="H104" l="1"/>
  <c r="F60"/>
  <c r="D61"/>
  <c r="G61" s="1"/>
  <c r="G73"/>
  <c r="G76"/>
  <c r="G75"/>
  <c r="G74"/>
  <c r="G72"/>
  <c r="G77"/>
  <c r="D77"/>
  <c r="F78"/>
  <c r="F74"/>
  <c r="F69" l="1"/>
  <c r="D68"/>
  <c r="H62"/>
  <c r="F53"/>
  <c r="F49"/>
  <c r="H54" l="1"/>
  <c r="F46"/>
  <c r="F39"/>
  <c r="F36"/>
  <c r="F35"/>
  <c r="F34"/>
  <c r="F33"/>
  <c r="F32"/>
  <c r="F31"/>
  <c r="F28" l="1"/>
  <c r="G28"/>
  <c r="G22"/>
  <c r="G21"/>
  <c r="F25"/>
  <c r="F22"/>
  <c r="F21"/>
  <c r="G24"/>
  <c r="F24" l="1"/>
  <c r="F16"/>
  <c r="F15"/>
  <c r="G18"/>
  <c r="H25" l="1"/>
  <c r="G25" l="1"/>
  <c r="G124"/>
  <c r="G113"/>
  <c r="G112"/>
  <c r="G111"/>
  <c r="G110"/>
  <c r="G109"/>
  <c r="G108"/>
  <c r="G107"/>
  <c r="G106"/>
  <c r="G101"/>
  <c r="G99"/>
  <c r="G94" l="1"/>
  <c r="G93"/>
  <c r="G92"/>
  <c r="G91"/>
  <c r="G87"/>
  <c r="G86"/>
  <c r="G85"/>
  <c r="G84"/>
  <c r="G83"/>
  <c r="G82"/>
  <c r="G81"/>
  <c r="G67"/>
  <c r="G66"/>
  <c r="G65"/>
  <c r="G64"/>
  <c r="G59"/>
  <c r="G58"/>
  <c r="G57"/>
  <c r="G56"/>
  <c r="G44"/>
  <c r="G43"/>
  <c r="G42"/>
  <c r="G34"/>
  <c r="G32"/>
  <c r="G31"/>
  <c r="G16"/>
  <c r="G15"/>
  <c r="F124"/>
  <c r="F113"/>
  <c r="F112"/>
  <c r="F111"/>
  <c r="F110"/>
  <c r="F109"/>
  <c r="F108"/>
  <c r="F107"/>
  <c r="F106"/>
  <c r="F101"/>
  <c r="F99"/>
  <c r="F87"/>
  <c r="F86"/>
  <c r="F85"/>
  <c r="F84"/>
  <c r="F83"/>
  <c r="F82"/>
  <c r="F81"/>
  <c r="F76"/>
  <c r="F75"/>
  <c r="F73"/>
  <c r="F72"/>
  <c r="F67"/>
  <c r="F66"/>
  <c r="F65"/>
  <c r="F64"/>
  <c r="F59"/>
  <c r="F58"/>
  <c r="F57"/>
  <c r="F56"/>
  <c r="F51"/>
  <c r="F44"/>
  <c r="F43"/>
  <c r="F42"/>
  <c r="F117" l="1"/>
  <c r="G117"/>
  <c r="F115" l="1"/>
  <c r="G115"/>
  <c r="F128"/>
  <c r="F121"/>
  <c r="F104"/>
  <c r="F89"/>
  <c r="F79"/>
  <c r="F70"/>
  <c r="F62"/>
  <c r="F54"/>
  <c r="F47"/>
  <c r="F40"/>
  <c r="F29"/>
  <c r="G29"/>
  <c r="H36"/>
  <c r="G47"/>
  <c r="G62"/>
  <c r="G70"/>
  <c r="H79"/>
  <c r="G79" s="1"/>
  <c r="H89"/>
  <c r="G89" s="1"/>
  <c r="G104"/>
  <c r="G128"/>
  <c r="G121"/>
  <c r="G141"/>
  <c r="G140"/>
  <c r="G135"/>
  <c r="G134"/>
  <c r="G133"/>
  <c r="G132"/>
  <c r="G131"/>
  <c r="G36" l="1"/>
  <c r="G97"/>
  <c r="G130"/>
  <c r="G142"/>
  <c r="G39"/>
  <c r="F52"/>
  <c r="F68"/>
  <c r="G68"/>
  <c r="F88"/>
  <c r="G88"/>
  <c r="F102"/>
  <c r="G102"/>
  <c r="F126"/>
  <c r="G126"/>
  <c r="G35"/>
  <c r="F45"/>
  <c r="G45"/>
  <c r="F61"/>
  <c r="F77"/>
  <c r="G95"/>
  <c r="F120"/>
  <c r="G120"/>
  <c r="G144"/>
  <c r="H40"/>
  <c r="H145" s="1"/>
  <c r="G54"/>
  <c r="G40" l="1"/>
  <c r="D18"/>
  <c r="F18" s="1"/>
  <c r="F145" l="1"/>
  <c r="G145"/>
</calcChain>
</file>

<file path=xl/sharedStrings.xml><?xml version="1.0" encoding="utf-8"?>
<sst xmlns="http://schemas.openxmlformats.org/spreadsheetml/2006/main" count="276" uniqueCount="145">
  <si>
    <t>особей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</si>
  <si>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</si>
  <si>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</si>
  <si>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</si>
  <si>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</si>
  <si>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</si>
  <si>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</si>
  <si>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</si>
  <si>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10.</t>
  </si>
  <si>
    <t xml:space="preserve"> Наименование  охотничьего угодья</t>
  </si>
  <si>
    <t xml:space="preserve">Общедоступные охотничьи  угодья </t>
  </si>
  <si>
    <t>Охотничье угодье Карельской региональной общественной организации охотников и рыболовов</t>
  </si>
  <si>
    <t xml:space="preserve">Общедоступные охотничьи угодья </t>
  </si>
  <si>
    <t>Охотничье угодье Пудожского отделения Карельской региональной общественной организации охотников и рыболовов</t>
  </si>
  <si>
    <t xml:space="preserve">Охотничье угодье  индивидуального предпринимателя Марусевича Владимира Николаевича            </t>
  </si>
  <si>
    <t>Общедоступные охотничьи угодья</t>
  </si>
  <si>
    <t xml:space="preserve">Всего по Республике Карелия </t>
  </si>
  <si>
    <t xml:space="preserve">Охотничье угодье общества с ограниченной ответственностью «Беломорское»              </t>
  </si>
  <si>
    <t xml:space="preserve">Охотничье угодье общества с ограниченной ответственностью «Гиперборея»                     </t>
  </si>
  <si>
    <t xml:space="preserve">Охотничье угодье местной общественной организации «Кондопожское районное  общество охотников и рыболовов»              </t>
  </si>
  <si>
    <t xml:space="preserve">Охотничье угодье открытого акционерного общества «Кондопога»            </t>
  </si>
  <si>
    <t xml:space="preserve">Охотничье угодье некоммерческого партнерства  по охране, воспроизводству  и рациональному использованию животного  мира «Святобор»                </t>
  </si>
  <si>
    <t xml:space="preserve">Охотничье угодье некоммерческого  партнерства «Северный  охотничий союз»         </t>
  </si>
  <si>
    <t xml:space="preserve">Охотничье угодье общества с ограниченной ответственностью «Перегрин»                         </t>
  </si>
  <si>
    <t xml:space="preserve">Охотничье угодье общества с ограниченной ответственностью «Охота и рыбалка в Карелии»                         </t>
  </si>
  <si>
    <t xml:space="preserve">Охотничье угодье Карельского регионального  общественно-государственного  объединения физкультурно-спортивного общества «Динамо»                          </t>
  </si>
  <si>
    <t xml:space="preserve">Охотничье угодье общества с ограниченной ответственностью  «ТАУНТА»  </t>
  </si>
  <si>
    <t xml:space="preserve">Охотничье угодье общества с ограниченной ответственностью «Спортивный охотничий клуб»    </t>
  </si>
  <si>
    <t xml:space="preserve">Охотничье угодье некоммерческого партнерства «Клуб охотников Карелии»            </t>
  </si>
  <si>
    <t xml:space="preserve">Охотничье угодье общества с ограниченной ответственностью «Производственно-торговое объединение «Питкяранта»   </t>
  </si>
  <si>
    <t xml:space="preserve">Охотничье угодье общества с ограниченной ответственностью «Норт»  </t>
  </si>
  <si>
    <t xml:space="preserve">Охотничье угодье общества с ограниченной ответственностью «Орион-Тур»  </t>
  </si>
  <si>
    <t xml:space="preserve">Охотничье угодье Карельской региональной общественной организации охотников и рыболовов «Охота и рыбалка в Карелии»  </t>
  </si>
  <si>
    <t xml:space="preserve">Охотничье угодье общества с ограниченной ответственностью «Гранитная Гора»   </t>
  </si>
  <si>
    <t xml:space="preserve">Охотничье угодье общества с ограниченной ответственностью «Медведь»     </t>
  </si>
  <si>
    <t xml:space="preserve">Охотничье угодье Карельской региональной общественной организации «Военное общество охотников и рыболовов Петрозаводского гарнизона»  </t>
  </si>
  <si>
    <t xml:space="preserve">Охотничье угодье общества с ограниченной ответственностью «Север-Тур»     </t>
  </si>
  <si>
    <t xml:space="preserve">Охотничье угодье общества с ограниченной ответственностью «КарелОнего»    </t>
  </si>
  <si>
    <t xml:space="preserve">Охотничье угодье общества с ограниченной ответственностью «Фауна»     </t>
  </si>
  <si>
    <t xml:space="preserve">Охотничье угодье Карельского регионального  общественно-государственного  объединения физкультурно-спортивного общества «Динамо»                         </t>
  </si>
  <si>
    <t xml:space="preserve">Охотничье угодье закрытого акционерного общества «Шуялес»  </t>
  </si>
  <si>
    <t xml:space="preserve">Охотничье угодье местной общественной организации «Суоярвское  районное  общество охотников и рыболовов»    </t>
  </si>
  <si>
    <t xml:space="preserve">Охотничье угодье общества с ограниченной ответственностью «Медведь»  </t>
  </si>
  <si>
    <t xml:space="preserve">Охотничье угодье общества с ограниченной ответственностью «Соанлахти»   </t>
  </si>
  <si>
    <t xml:space="preserve">Охотничье угодье общества с ограниченной ответственностью «Русь»      </t>
  </si>
  <si>
    <t>№ п/п</t>
  </si>
  <si>
    <t>% от численности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</si>
  <si>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</si>
  <si>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</si>
  <si>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</si>
  <si>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</si>
  <si>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</si>
  <si>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</si>
  <si>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</si>
  <si>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Питкярантский район</t>
  </si>
  <si>
    <t>Пудожский район</t>
  </si>
  <si>
    <t>Сегежский район</t>
  </si>
  <si>
    <t>Суоярвский район</t>
  </si>
  <si>
    <t>в отношении охотничьих угодий в Республике Карелия</t>
  </si>
  <si>
    <t>Муезерский район</t>
  </si>
  <si>
    <t>Прионежский район</t>
  </si>
  <si>
    <t>Пряжинский район</t>
  </si>
  <si>
    <t>Олонецкий район</t>
  </si>
  <si>
    <t>город Сортавала</t>
  </si>
  <si>
    <t xml:space="preserve">Охотничье угодье Карельской Региональной Общественной Организации «ОХОТНИЧИЙ КЛУБ «ПУДОЖСКИЙ МЕДВЕДЬ»  </t>
  </si>
  <si>
    <t>старше 1 года</t>
  </si>
  <si>
    <t>до 1 года</t>
  </si>
  <si>
    <t>в том числе</t>
  </si>
  <si>
    <t>4.</t>
  </si>
  <si>
    <t>3.</t>
  </si>
  <si>
    <t>5.</t>
  </si>
  <si>
    <t xml:space="preserve">Охотничье угодье общества с ограниченной ответственностью «Лестур»               </t>
  </si>
  <si>
    <t xml:space="preserve">Охотничье угодье общества с ограниченной ответственностью «Охотничье хозяйство «Черные камни»     </t>
  </si>
  <si>
    <t xml:space="preserve">Итого                          </t>
  </si>
  <si>
    <t xml:space="preserve">Итого                        </t>
  </si>
  <si>
    <t xml:space="preserve">Итого                       </t>
  </si>
  <si>
    <t xml:space="preserve">Охотничье угодье  межрегиональной общественной организации «Общество охотников и рыболовов правоохранительных и административных органов»            </t>
  </si>
  <si>
    <t>Охотничье угодье Карельской региональной общественной организации «Военное общество охотников и рыболовов Петрозаводского гарнизона»</t>
  </si>
  <si>
    <t xml:space="preserve">Итого                         </t>
  </si>
  <si>
    <t xml:space="preserve">Охотничье угодье общества с ограниченной ответственностью «Охотничье хозяйство «Черные камни» </t>
  </si>
  <si>
    <t>8.</t>
  </si>
  <si>
    <t>9.</t>
  </si>
  <si>
    <t>11.</t>
  </si>
  <si>
    <t>12.</t>
  </si>
  <si>
    <t>самцы во время гона</t>
  </si>
  <si>
    <t>Численность вида охотничьих ресурсов, особей</t>
  </si>
  <si>
    <t>Показатель численности, особей на 1000 га</t>
  </si>
  <si>
    <t>6.</t>
  </si>
  <si>
    <t>самцы с неокостенневшими рогами (пантами)</t>
  </si>
  <si>
    <t>без подразделения по половому признаку</t>
  </si>
  <si>
    <t>7.</t>
  </si>
  <si>
    <t>1.</t>
  </si>
  <si>
    <t>Главы Республики Карелия</t>
  </si>
  <si>
    <t>Квоты добычи лося</t>
  </si>
  <si>
    <t>2.</t>
  </si>
  <si>
    <t xml:space="preserve">Охотничье угодье общества с ограниченной ответственностью  «Карманга» </t>
  </si>
  <si>
    <t xml:space="preserve">Охотничье угодье общества с ограниченной ответственностью  «Охотклуб-К» </t>
  </si>
  <si>
    <t>Государственный природный заказник «Исо-Ийярви»</t>
  </si>
  <si>
    <t>Государственный природный заказник «Полярный круг»</t>
  </si>
  <si>
    <t>Государственный природный заказник «Юдальский»</t>
  </si>
  <si>
    <t>Государственные природные заказники «Толокнянка обыкновенная», «Андрусово», «Важозерский».</t>
  </si>
  <si>
    <t xml:space="preserve">Охотничье угодье общества с ограниченной ответственностью «Веста»                         </t>
  </si>
  <si>
    <t>Государственные природные заказники «Порожки», «Каккоровский», «Заказник у деревни Царевичи», «Заозерский».</t>
  </si>
  <si>
    <t>Государственный природный заказник «Муромский»</t>
  </si>
  <si>
    <t>Государственные природные заказники «Лиственные и темнохвойные леса», «Озеро Белое», «Болото Чувной-суо, кадастровый №59», «Койву-Ламбасуо, кадастровый №622».</t>
  </si>
  <si>
    <t>Государственный природный заказник «Сортавальский», природный парк  «Валаамский архипелаг»</t>
  </si>
  <si>
    <t>13.</t>
  </si>
  <si>
    <t>14.</t>
  </si>
  <si>
    <t>Государственный природный заказник «Толвоярви»</t>
  </si>
  <si>
    <t xml:space="preserve">Площадь, свойственная для обитания вида охотничьих ресурсов, тыс.га </t>
  </si>
  <si>
    <t>Приложение 2</t>
  </si>
  <si>
    <t>(за исключением находящихся на особо охраняемых природных территориях</t>
  </si>
  <si>
    <t xml:space="preserve">Вид  охотничьих  ресурсов    </t>
  </si>
  <si>
    <t>Численность, особей</t>
  </si>
  <si>
    <t>Лимит добычи, в том числе</t>
  </si>
  <si>
    <t>всего лимит</t>
  </si>
  <si>
    <t>% от лимита</t>
  </si>
  <si>
    <t>Лось</t>
  </si>
  <si>
    <t>Приложение № 1</t>
  </si>
  <si>
    <t>к распоряжению</t>
  </si>
  <si>
    <t>на период с 1 августа 2018 года до 1 августа 2019 года</t>
  </si>
  <si>
    <t>федерального значения) на период с 1 августа 2018 года до 1 августа 2019 года</t>
  </si>
  <si>
    <t>Министерство природных ресурсов и экологии Республики Карелия</t>
  </si>
  <si>
    <t>Руководитель исполнительного органа государственнй власти субъекта Российской Федерации</t>
  </si>
  <si>
    <t>А. Н. Павлов</t>
  </si>
  <si>
    <t>(фамилия, инициалы)</t>
  </si>
  <si>
    <t>15 июня 2018 г.</t>
  </si>
  <si>
    <t>Проект лимита добычи охотничьих ресурсов  на территории Республики Карелия</t>
  </si>
  <si>
    <t>всего</t>
  </si>
  <si>
    <t>Квоты добычи, особей</t>
  </si>
  <si>
    <t xml:space="preserve">Охотничье угодье общества с ограниченной ответственностью «Авиаморской транспорт Престиж»     </t>
  </si>
  <si>
    <t xml:space="preserve">Охотничье угодье акционерного общества «ЕВРО-ВОЛГА»  </t>
  </si>
  <si>
    <t>Охотничье угодье Карельской региональной общественной организации охотников и рыболовов (Верхнеолонецкое охотничье хозяйство)</t>
  </si>
  <si>
    <t>Охотничье угодье Карельской региональной общественной организации охотников и рыболовов (Михайловское охотничье хозяйство)</t>
  </si>
  <si>
    <t>Охотничье угодье общества с ограниченной ответственностью «Кристалл» (охотничье хозяйство №1)</t>
  </si>
  <si>
    <t>Охотничье угодье общества с ограниченной ответственностью «Кристалл» (охотничье хозяйство №2)</t>
  </si>
  <si>
    <t>Охотничье угодье общества с ограниченной ответственностью «Кристалл» (охотничье хозяйство №3)</t>
  </si>
  <si>
    <t xml:space="preserve">Охотничье угодье общества с ограниченной ответственностью «ВАНГОЗЕРО»  </t>
  </si>
  <si>
    <t>город  Костомукша</t>
  </si>
  <si>
    <t xml:space="preserve">Охотничье угодье городской  общественной организации Костомукшского городского  объединения охотников и  рыболовов     </t>
  </si>
  <si>
    <t xml:space="preserve">Охотничье угодье некоммерческого партнерства - Спортивного клуба «МЕДВЕДЬ»             </t>
  </si>
  <si>
    <t xml:space="preserve">Охотничье угодье федерального государственного бюджетного учреждения науки Института биологии Карельского научного центра Российской Академии Наук    </t>
  </si>
  <si>
    <t xml:space="preserve">              Главы Республики Карелия </t>
  </si>
  <si>
    <t xml:space="preserve">              Приложение  2 к распоряжению</t>
  </si>
  <si>
    <t xml:space="preserve">              от  24 июля 2018 года № 419-р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</si>
</sst>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sz val="8"/>
      <name val="Calibri"/>
      <family val="2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color indexed="62"/>
      <name val="Times New Roman"/>
      <family val="1"/>
      <charset val="204"/>
    </font>
    <font>
      <b/>
      <i/>
      <sz val="10"/>
      <color theme="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1" fontId="3" fillId="0" borderId="0" xfId="0" applyNumberFormat="1" applyFont="1"/>
    <xf numFmtId="164" fontId="3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3" fillId="0" borderId="0" xfId="0" applyNumberFormat="1" applyFont="1"/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51"/>
  <sheetViews>
    <sheetView tabSelected="1" topLeftCell="A14" workbookViewId="0">
      <selection activeCell="J7" sqref="J7"/>
    </sheetView>
  </sheetViews>
  <sheetFormatPr defaultRowHeight="15.75"/>
  <cols>
    <col min="1" max="1" width="4.28515625" style="1" customWidth="1"/>
    <col min="2" max="2" width="3.7109375" style="1" customWidth="1"/>
    <col min="3" max="3" width="37.140625" style="9" customWidth="1"/>
    <col min="4" max="4" width="18.28515625" style="9" hidden="1" customWidth="1"/>
    <col min="5" max="5" width="14.28515625" style="9" hidden="1" customWidth="1"/>
    <col min="6" max="6" width="17.140625" style="9" hidden="1" customWidth="1"/>
    <col min="7" max="7" width="7.5703125" style="12" hidden="1" customWidth="1"/>
    <col min="8" max="8" width="6.85546875" style="1" customWidth="1"/>
    <col min="9" max="9" width="8.7109375" style="1" hidden="1" customWidth="1"/>
    <col min="10" max="10" width="10.5703125" style="1" customWidth="1"/>
    <col min="11" max="11" width="14" style="1" customWidth="1"/>
    <col min="12" max="12" width="9.5703125" style="1" customWidth="1"/>
    <col min="13" max="13" width="6.28515625" style="1" bestFit="1" customWidth="1"/>
    <col min="14" max="14" width="6.85546875" style="1" customWidth="1"/>
    <col min="15" max="15" width="8.140625" style="1" customWidth="1"/>
    <col min="16" max="16" width="5.140625" style="1" customWidth="1"/>
    <col min="17" max="16384" width="9.140625" style="1"/>
  </cols>
  <sheetData>
    <row r="1" spans="2:23">
      <c r="F1" s="29"/>
      <c r="G1" s="106"/>
      <c r="H1" s="128" t="s">
        <v>143</v>
      </c>
      <c r="I1" s="128"/>
      <c r="J1" s="128"/>
      <c r="K1" s="128"/>
      <c r="L1" s="128"/>
      <c r="M1" s="28"/>
      <c r="N1" s="28"/>
      <c r="O1" s="28"/>
      <c r="P1" s="28"/>
    </row>
    <row r="2" spans="2:23" ht="15.75" customHeight="1">
      <c r="B2" s="2"/>
      <c r="F2" s="133" t="s">
        <v>142</v>
      </c>
      <c r="G2" s="133"/>
      <c r="H2" s="133"/>
      <c r="I2" s="133"/>
      <c r="J2" s="133"/>
      <c r="K2" s="133"/>
      <c r="L2" s="133"/>
      <c r="M2" s="9"/>
      <c r="N2" s="9"/>
      <c r="O2" s="9"/>
      <c r="P2" s="9"/>
    </row>
    <row r="3" spans="2:23" ht="15.75" customHeight="1">
      <c r="B3" s="2"/>
      <c r="F3" s="133" t="s">
        <v>144</v>
      </c>
      <c r="G3" s="133"/>
      <c r="H3" s="133"/>
      <c r="I3" s="133"/>
      <c r="J3" s="133"/>
      <c r="K3" s="133"/>
      <c r="L3" s="133"/>
      <c r="M3" s="29"/>
      <c r="N3" s="29"/>
      <c r="O3" s="29"/>
      <c r="P3" s="29"/>
    </row>
    <row r="4" spans="2:23">
      <c r="B4" s="131" t="s">
        <v>93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23">
      <c r="B5" s="132" t="s">
        <v>58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23">
      <c r="B6" s="132" t="s">
        <v>120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23">
      <c r="B7" s="3"/>
      <c r="C7" s="10"/>
      <c r="D7" s="10"/>
      <c r="E7" s="10"/>
      <c r="F7" s="10"/>
      <c r="G7" s="13"/>
      <c r="H7" s="3"/>
      <c r="I7" s="11"/>
      <c r="J7" s="3"/>
      <c r="K7" s="3"/>
      <c r="L7" s="3"/>
    </row>
    <row r="8" spans="2:23" ht="15.75" customHeight="1">
      <c r="B8" s="112" t="s">
        <v>45</v>
      </c>
      <c r="C8" s="112" t="s">
        <v>9</v>
      </c>
      <c r="D8" s="120" t="s">
        <v>109</v>
      </c>
      <c r="E8" s="134" t="s">
        <v>85</v>
      </c>
      <c r="F8" s="120" t="s">
        <v>86</v>
      </c>
      <c r="G8" s="123" t="s">
        <v>129</v>
      </c>
      <c r="H8" s="123"/>
      <c r="I8" s="123"/>
      <c r="J8" s="123"/>
      <c r="K8" s="123"/>
      <c r="L8" s="123"/>
      <c r="M8" s="113"/>
      <c r="N8" s="113"/>
      <c r="O8" s="113"/>
      <c r="P8" s="113"/>
    </row>
    <row r="9" spans="2:23">
      <c r="B9" s="112"/>
      <c r="C9" s="112"/>
      <c r="D9" s="121"/>
      <c r="E9" s="134"/>
      <c r="F9" s="121"/>
      <c r="G9" s="115" t="s">
        <v>46</v>
      </c>
      <c r="H9" s="116" t="s">
        <v>128</v>
      </c>
      <c r="I9" s="123" t="s">
        <v>67</v>
      </c>
      <c r="J9" s="123"/>
      <c r="K9" s="123"/>
      <c r="L9" s="123"/>
      <c r="M9" s="114"/>
      <c r="N9" s="129"/>
      <c r="O9" s="129"/>
      <c r="P9" s="129"/>
      <c r="Q9" s="119"/>
      <c r="R9" s="119"/>
      <c r="S9" s="119"/>
      <c r="T9" s="64"/>
      <c r="U9" s="111"/>
      <c r="V9" s="111"/>
      <c r="W9" s="111"/>
    </row>
    <row r="10" spans="2:23">
      <c r="B10" s="112"/>
      <c r="C10" s="112"/>
      <c r="D10" s="121"/>
      <c r="E10" s="134"/>
      <c r="F10" s="121"/>
      <c r="G10" s="115"/>
      <c r="H10" s="117"/>
      <c r="I10" s="112" t="s">
        <v>65</v>
      </c>
      <c r="J10" s="112"/>
      <c r="K10" s="112"/>
      <c r="L10" s="112" t="s">
        <v>66</v>
      </c>
      <c r="M10" s="114"/>
      <c r="N10" s="130"/>
      <c r="O10" s="130"/>
      <c r="P10" s="114"/>
      <c r="Q10" s="119"/>
      <c r="R10" s="119"/>
      <c r="S10" s="119"/>
      <c r="T10" s="64"/>
      <c r="U10" s="111"/>
      <c r="V10" s="111"/>
      <c r="W10" s="111"/>
    </row>
    <row r="11" spans="2:23">
      <c r="B11" s="112"/>
      <c r="C11" s="112"/>
      <c r="D11" s="121"/>
      <c r="E11" s="134"/>
      <c r="F11" s="121"/>
      <c r="G11" s="115"/>
      <c r="H11" s="117"/>
      <c r="I11" s="112" t="s">
        <v>88</v>
      </c>
      <c r="J11" s="112" t="s">
        <v>84</v>
      </c>
      <c r="K11" s="112" t="s">
        <v>89</v>
      </c>
      <c r="L11" s="112"/>
      <c r="M11" s="114"/>
      <c r="N11" s="56"/>
      <c r="O11" s="56"/>
      <c r="P11" s="114"/>
      <c r="Q11" s="119"/>
      <c r="R11" s="119"/>
      <c r="S11" s="119"/>
      <c r="T11" s="64"/>
      <c r="U11" s="111"/>
      <c r="V11" s="111"/>
      <c r="W11" s="111"/>
    </row>
    <row r="12" spans="2:23" ht="38.25" customHeight="1">
      <c r="B12" s="112"/>
      <c r="C12" s="112"/>
      <c r="D12" s="122"/>
      <c r="E12" s="134"/>
      <c r="F12" s="121"/>
      <c r="G12" s="115"/>
      <c r="H12" s="118"/>
      <c r="I12" s="112"/>
      <c r="J12" s="112"/>
      <c r="K12" s="112"/>
      <c r="L12" s="112"/>
      <c r="M12" s="57"/>
      <c r="N12" s="56"/>
      <c r="O12" s="56"/>
      <c r="P12" s="57"/>
      <c r="Q12" s="119"/>
      <c r="R12" s="119"/>
      <c r="S12" s="119"/>
      <c r="T12" s="64"/>
      <c r="U12" s="111"/>
      <c r="V12" s="111"/>
      <c r="W12" s="111"/>
    </row>
    <row r="13" spans="2:23" hidden="1">
      <c r="B13" s="42">
        <v>1</v>
      </c>
      <c r="C13" s="42">
        <v>2</v>
      </c>
      <c r="D13" s="42">
        <v>3</v>
      </c>
      <c r="E13" s="42">
        <v>4</v>
      </c>
      <c r="F13" s="68">
        <v>5</v>
      </c>
      <c r="G13" s="24">
        <v>6</v>
      </c>
      <c r="H13" s="42">
        <v>3</v>
      </c>
      <c r="I13" s="42">
        <v>14</v>
      </c>
      <c r="J13" s="41">
        <v>4</v>
      </c>
      <c r="K13" s="41">
        <v>5</v>
      </c>
      <c r="L13" s="41">
        <v>6</v>
      </c>
      <c r="M13" s="57"/>
      <c r="N13" s="58"/>
      <c r="O13" s="58"/>
      <c r="P13" s="58"/>
      <c r="Q13" s="64"/>
      <c r="R13" s="64"/>
      <c r="S13" s="64"/>
      <c r="T13" s="64"/>
      <c r="U13" s="64"/>
      <c r="V13" s="64"/>
      <c r="W13" s="64"/>
    </row>
    <row r="14" spans="2:23" ht="15.75" customHeight="1">
      <c r="B14" s="110" t="s">
        <v>47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59"/>
      <c r="N14" s="59"/>
      <c r="O14" s="59"/>
      <c r="P14" s="59"/>
      <c r="Q14" s="64"/>
      <c r="R14" s="64"/>
      <c r="S14" s="64"/>
      <c r="T14" s="64"/>
      <c r="U14" s="64"/>
      <c r="V14" s="64"/>
      <c r="W14" s="64"/>
    </row>
    <row r="15" spans="2:23" ht="38.25">
      <c r="B15" s="43" t="s">
        <v>1</v>
      </c>
      <c r="C15" s="4" t="s">
        <v>11</v>
      </c>
      <c r="D15" s="73">
        <v>60</v>
      </c>
      <c r="E15" s="77">
        <f>1312*4.8/100</f>
        <v>62.975999999999992</v>
      </c>
      <c r="F15" s="6">
        <f t="shared" ref="F15:F19" si="0">E15/D15</f>
        <v>1.0495999999999999</v>
      </c>
      <c r="G15" s="15">
        <f>H15*100/E15</f>
        <v>4.7637195121951228</v>
      </c>
      <c r="H15" s="43">
        <v>3</v>
      </c>
      <c r="I15" s="7">
        <v>0</v>
      </c>
      <c r="J15" s="18">
        <v>0</v>
      </c>
      <c r="K15" s="18">
        <v>3</v>
      </c>
      <c r="L15" s="18">
        <v>0</v>
      </c>
      <c r="M15" s="60"/>
      <c r="N15" s="60"/>
      <c r="O15" s="60"/>
      <c r="P15" s="60"/>
      <c r="Q15" s="64"/>
      <c r="R15" s="124"/>
      <c r="S15" s="124"/>
      <c r="T15" s="124"/>
      <c r="U15" s="64"/>
      <c r="V15" s="64"/>
      <c r="W15" s="64"/>
    </row>
    <row r="16" spans="2:23" ht="25.5">
      <c r="B16" s="43" t="s">
        <v>2</v>
      </c>
      <c r="C16" s="4" t="s">
        <v>17</v>
      </c>
      <c r="D16" s="74">
        <v>213.4</v>
      </c>
      <c r="E16" s="77">
        <f>1312*17.1/100</f>
        <v>224.352</v>
      </c>
      <c r="F16" s="6">
        <f t="shared" si="0"/>
        <v>1.0513214620431115</v>
      </c>
      <c r="G16" s="15">
        <f>H16*100/E16</f>
        <v>4.9030095564113534</v>
      </c>
      <c r="H16" s="69">
        <v>11</v>
      </c>
      <c r="I16" s="7">
        <v>0</v>
      </c>
      <c r="J16" s="18">
        <v>2</v>
      </c>
      <c r="K16" s="18">
        <v>7</v>
      </c>
      <c r="L16" s="18">
        <v>2</v>
      </c>
      <c r="M16" s="60"/>
      <c r="N16" s="60"/>
      <c r="O16" s="60"/>
      <c r="P16" s="60"/>
      <c r="Q16" s="64"/>
      <c r="R16" s="124"/>
      <c r="S16" s="124"/>
      <c r="T16" s="124"/>
      <c r="U16" s="64"/>
      <c r="V16" s="64"/>
      <c r="W16" s="64"/>
    </row>
    <row r="17" spans="2:23" ht="25.5">
      <c r="B17" s="14" t="s">
        <v>69</v>
      </c>
      <c r="C17" s="65" t="s">
        <v>18</v>
      </c>
      <c r="D17" s="75">
        <v>70</v>
      </c>
      <c r="E17" s="79">
        <f>1312*5.6/100</f>
        <v>73.471999999999994</v>
      </c>
      <c r="F17" s="70">
        <f t="shared" si="0"/>
        <v>1.0495999999999999</v>
      </c>
      <c r="G17" s="15">
        <v>0</v>
      </c>
      <c r="H17" s="69">
        <v>3</v>
      </c>
      <c r="I17" s="16">
        <v>0</v>
      </c>
      <c r="J17" s="17">
        <v>0</v>
      </c>
      <c r="K17" s="17">
        <v>3</v>
      </c>
      <c r="L17" s="17">
        <v>0</v>
      </c>
      <c r="M17" s="66"/>
      <c r="N17" s="66"/>
      <c r="O17" s="66"/>
      <c r="P17" s="66"/>
      <c r="Q17" s="64"/>
      <c r="R17" s="124"/>
      <c r="S17" s="124"/>
      <c r="T17" s="124"/>
      <c r="U17" s="64"/>
      <c r="V17" s="64"/>
      <c r="W17" s="64"/>
    </row>
    <row r="18" spans="2:23">
      <c r="B18" s="43" t="s">
        <v>68</v>
      </c>
      <c r="C18" s="4" t="s">
        <v>10</v>
      </c>
      <c r="D18" s="73" t="e">
        <f>D19-#REF!-D15-D16-D17</f>
        <v>#REF!</v>
      </c>
      <c r="E18" s="77">
        <f>70.2*1312/100</f>
        <v>921.02400000000011</v>
      </c>
      <c r="F18" s="6" t="e">
        <f t="shared" si="0"/>
        <v>#REF!</v>
      </c>
      <c r="G18" s="15">
        <f>H18*100/E18</f>
        <v>4.994440970050726</v>
      </c>
      <c r="H18" s="69">
        <v>46</v>
      </c>
      <c r="I18" s="16">
        <v>0</v>
      </c>
      <c r="J18" s="17">
        <v>5</v>
      </c>
      <c r="K18" s="17">
        <v>32</v>
      </c>
      <c r="L18" s="18">
        <v>9</v>
      </c>
      <c r="M18" s="61"/>
      <c r="N18" s="61"/>
      <c r="O18" s="61"/>
      <c r="P18" s="61"/>
      <c r="Q18" s="64"/>
      <c r="R18" s="124"/>
      <c r="S18" s="124"/>
      <c r="T18" s="124"/>
      <c r="U18" s="64"/>
      <c r="V18" s="64"/>
      <c r="W18" s="64"/>
    </row>
    <row r="19" spans="2:23" s="26" customFormat="1">
      <c r="B19" s="125" t="s">
        <v>75</v>
      </c>
      <c r="C19" s="127"/>
      <c r="D19" s="42">
        <v>1249.7</v>
      </c>
      <c r="E19" s="42">
        <v>1312</v>
      </c>
      <c r="F19" s="20">
        <f t="shared" si="0"/>
        <v>1.0498519644714732</v>
      </c>
      <c r="G19" s="27">
        <f>H19*100/E19</f>
        <v>4.8018292682926829</v>
      </c>
      <c r="H19" s="42">
        <v>63</v>
      </c>
      <c r="I19" s="21">
        <f>SUM(I15:I18)</f>
        <v>0</v>
      </c>
      <c r="J19" s="21">
        <f>SUM(J15:J18)</f>
        <v>7</v>
      </c>
      <c r="K19" s="21">
        <f>SUM(K15:K18)</f>
        <v>45</v>
      </c>
      <c r="L19" s="21">
        <f>SUM(L15:L18)</f>
        <v>11</v>
      </c>
      <c r="M19" s="61"/>
      <c r="N19" s="61"/>
      <c r="O19" s="61"/>
      <c r="P19" s="61"/>
    </row>
    <row r="20" spans="2:23">
      <c r="B20" s="125" t="s">
        <v>48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7"/>
      <c r="M20" s="61"/>
      <c r="N20" s="61"/>
      <c r="O20" s="61"/>
      <c r="P20" s="61"/>
    </row>
    <row r="21" spans="2:23" ht="38.25">
      <c r="B21" s="43" t="s">
        <v>91</v>
      </c>
      <c r="C21" s="4" t="s">
        <v>11</v>
      </c>
      <c r="D21" s="74">
        <v>145.1</v>
      </c>
      <c r="E21" s="77">
        <v>238</v>
      </c>
      <c r="F21" s="6">
        <f t="shared" ref="F21:F25" si="1">E21/D21</f>
        <v>1.6402481047553412</v>
      </c>
      <c r="G21" s="27">
        <f t="shared" ref="G21:G25" si="2">H21*100/E21</f>
        <v>4.6218487394957979</v>
      </c>
      <c r="H21" s="43">
        <v>11</v>
      </c>
      <c r="I21" s="43">
        <v>0</v>
      </c>
      <c r="J21" s="43">
        <v>1</v>
      </c>
      <c r="K21" s="43">
        <v>8</v>
      </c>
      <c r="L21" s="43">
        <v>2</v>
      </c>
      <c r="M21" s="60"/>
      <c r="N21" s="60"/>
      <c r="O21" s="60"/>
      <c r="P21" s="60"/>
    </row>
    <row r="22" spans="2:23" ht="25.5">
      <c r="B22" s="43" t="s">
        <v>94</v>
      </c>
      <c r="C22" s="4" t="s">
        <v>95</v>
      </c>
      <c r="D22" s="74">
        <v>89.95</v>
      </c>
      <c r="E22" s="77">
        <v>148</v>
      </c>
      <c r="F22" s="6">
        <f t="shared" si="1"/>
        <v>1.6453585325180655</v>
      </c>
      <c r="G22" s="27">
        <f t="shared" si="2"/>
        <v>4.7297297297297298</v>
      </c>
      <c r="H22" s="69">
        <v>7</v>
      </c>
      <c r="I22" s="43">
        <v>0</v>
      </c>
      <c r="J22" s="43">
        <v>1</v>
      </c>
      <c r="K22" s="43">
        <v>5</v>
      </c>
      <c r="L22" s="43">
        <v>1</v>
      </c>
      <c r="M22" s="60"/>
      <c r="N22" s="60"/>
      <c r="O22" s="82"/>
      <c r="P22" s="60"/>
    </row>
    <row r="23" spans="2:23" ht="25.5">
      <c r="B23" s="69" t="s">
        <v>69</v>
      </c>
      <c r="C23" s="105" t="s">
        <v>96</v>
      </c>
      <c r="D23" s="84"/>
      <c r="E23" s="77"/>
      <c r="F23" s="89"/>
      <c r="G23" s="27"/>
      <c r="H23" s="69">
        <v>17</v>
      </c>
      <c r="I23" s="69"/>
      <c r="J23" s="69">
        <v>2</v>
      </c>
      <c r="K23" s="69">
        <v>12</v>
      </c>
      <c r="L23" s="69">
        <v>3</v>
      </c>
      <c r="M23" s="98"/>
      <c r="N23" s="98"/>
      <c r="O23" s="98"/>
      <c r="P23" s="98"/>
    </row>
    <row r="24" spans="2:23">
      <c r="B24" s="69" t="s">
        <v>68</v>
      </c>
      <c r="C24" s="4" t="s">
        <v>12</v>
      </c>
      <c r="D24" s="74">
        <v>762.58</v>
      </c>
      <c r="E24" s="77">
        <v>1253</v>
      </c>
      <c r="F24" s="6">
        <f t="shared" si="1"/>
        <v>1.6431062970442445</v>
      </c>
      <c r="G24" s="27">
        <f t="shared" si="2"/>
        <v>4.9481245011971273</v>
      </c>
      <c r="H24" s="69">
        <v>62</v>
      </c>
      <c r="I24" s="43">
        <v>0</v>
      </c>
      <c r="J24" s="43">
        <v>10</v>
      </c>
      <c r="K24" s="43">
        <v>40</v>
      </c>
      <c r="L24" s="43">
        <v>12</v>
      </c>
      <c r="M24" s="61"/>
      <c r="N24" s="61"/>
      <c r="O24" s="82"/>
      <c r="P24" s="61"/>
    </row>
    <row r="25" spans="2:23" s="26" customFormat="1">
      <c r="B25" s="110" t="s">
        <v>73</v>
      </c>
      <c r="C25" s="110"/>
      <c r="D25" s="42">
        <v>1041.7</v>
      </c>
      <c r="E25" s="42">
        <v>1712</v>
      </c>
      <c r="F25" s="6">
        <f t="shared" si="1"/>
        <v>1.6434674090429107</v>
      </c>
      <c r="G25" s="27">
        <f t="shared" si="2"/>
        <v>5.66588785046729</v>
      </c>
      <c r="H25" s="42">
        <f>SUM(H21:H24)</f>
        <v>97</v>
      </c>
      <c r="I25" s="21">
        <f>SUM(I21:I24)</f>
        <v>0</v>
      </c>
      <c r="J25" s="21">
        <f>SUM(J21:J24)</f>
        <v>14</v>
      </c>
      <c r="K25" s="21">
        <f>SUM(K21:K24)</f>
        <v>65</v>
      </c>
      <c r="L25" s="21">
        <f>SUM(L21:L24)</f>
        <v>18</v>
      </c>
      <c r="M25" s="61"/>
      <c r="N25" s="61"/>
      <c r="O25" s="61"/>
      <c r="P25" s="61"/>
    </row>
    <row r="26" spans="2:23">
      <c r="B26" s="110" t="s">
        <v>49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61"/>
      <c r="N26" s="61"/>
      <c r="O26" s="61"/>
      <c r="P26" s="61"/>
    </row>
    <row r="27" spans="2:23" ht="38.25">
      <c r="B27" s="43" t="s">
        <v>91</v>
      </c>
      <c r="C27" s="4" t="s">
        <v>11</v>
      </c>
      <c r="D27" s="74">
        <v>23.7</v>
      </c>
      <c r="E27" s="74">
        <v>24</v>
      </c>
      <c r="F27" s="6">
        <f>E27/D27</f>
        <v>1.0126582278481013</v>
      </c>
      <c r="G27" s="15">
        <f>H27*100/E27</f>
        <v>4.166666666666667</v>
      </c>
      <c r="H27" s="43">
        <v>1</v>
      </c>
      <c r="I27" s="7">
        <v>0</v>
      </c>
      <c r="J27" s="18">
        <v>0</v>
      </c>
      <c r="K27" s="18">
        <v>1</v>
      </c>
      <c r="L27" s="18">
        <v>0</v>
      </c>
      <c r="M27" s="61"/>
      <c r="N27" s="61"/>
      <c r="O27" s="61"/>
      <c r="P27" s="61"/>
    </row>
    <row r="28" spans="2:23">
      <c r="B28" s="43" t="s">
        <v>94</v>
      </c>
      <c r="C28" s="4" t="s">
        <v>12</v>
      </c>
      <c r="D28" s="74">
        <v>668</v>
      </c>
      <c r="E28" s="74">
        <v>682</v>
      </c>
      <c r="F28" s="6">
        <f>E28/D28</f>
        <v>1.0209580838323353</v>
      </c>
      <c r="G28" s="15">
        <f>H28*100/E28</f>
        <v>4.9853372434017595</v>
      </c>
      <c r="H28" s="69">
        <v>34</v>
      </c>
      <c r="I28" s="7">
        <v>0</v>
      </c>
      <c r="J28" s="18">
        <v>5</v>
      </c>
      <c r="K28" s="18">
        <v>23</v>
      </c>
      <c r="L28" s="18">
        <v>6</v>
      </c>
      <c r="M28" s="61"/>
      <c r="N28" s="61"/>
      <c r="O28" s="61"/>
      <c r="P28" s="61"/>
    </row>
    <row r="29" spans="2:23" s="26" customFormat="1">
      <c r="B29" s="110" t="s">
        <v>73</v>
      </c>
      <c r="C29" s="110"/>
      <c r="D29" s="42">
        <v>732.4</v>
      </c>
      <c r="E29" s="42">
        <v>748</v>
      </c>
      <c r="F29" s="20">
        <f>E29/D29</f>
        <v>1.0212998361551064</v>
      </c>
      <c r="G29" s="27">
        <f>H29*100/E29</f>
        <v>4.6791443850267376</v>
      </c>
      <c r="H29" s="42">
        <v>35</v>
      </c>
      <c r="I29" s="21">
        <f>SUM(I27:I28)</f>
        <v>0</v>
      </c>
      <c r="J29" s="21">
        <f>SUM(J27:J28)</f>
        <v>5</v>
      </c>
      <c r="K29" s="21">
        <f>SUM(K27:K28)</f>
        <v>24</v>
      </c>
      <c r="L29" s="21">
        <f>SUM(L27:L28)</f>
        <v>6</v>
      </c>
      <c r="M29" s="61"/>
      <c r="N29" s="61"/>
      <c r="O29" s="61"/>
      <c r="P29" s="61"/>
    </row>
    <row r="30" spans="2:23">
      <c r="B30" s="110" t="s">
        <v>50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61"/>
      <c r="N30" s="61"/>
      <c r="O30" s="61"/>
      <c r="P30" s="61"/>
    </row>
    <row r="31" spans="2:23" ht="38.25">
      <c r="B31" s="43" t="s">
        <v>1</v>
      </c>
      <c r="C31" s="4" t="s">
        <v>11</v>
      </c>
      <c r="D31" s="74">
        <v>35.700000000000003</v>
      </c>
      <c r="E31" s="74">
        <v>72</v>
      </c>
      <c r="F31" s="6">
        <f t="shared" ref="F31:F36" si="3">E31/D31</f>
        <v>2.0168067226890756</v>
      </c>
      <c r="G31" s="15">
        <f>H31*100/E31</f>
        <v>5.5555555555555554</v>
      </c>
      <c r="H31" s="43">
        <v>4</v>
      </c>
      <c r="I31" s="7">
        <v>0</v>
      </c>
      <c r="J31" s="18">
        <v>0</v>
      </c>
      <c r="K31" s="18">
        <v>4</v>
      </c>
      <c r="L31" s="18">
        <v>0</v>
      </c>
      <c r="M31" s="60"/>
      <c r="N31" s="60"/>
      <c r="O31" s="60"/>
      <c r="P31" s="60"/>
      <c r="R31" s="72"/>
    </row>
    <row r="32" spans="2:23" ht="38.25">
      <c r="B32" s="43" t="s">
        <v>2</v>
      </c>
      <c r="C32" s="4" t="s">
        <v>19</v>
      </c>
      <c r="D32" s="74">
        <v>245.7</v>
      </c>
      <c r="E32" s="74">
        <v>495</v>
      </c>
      <c r="F32" s="6">
        <f t="shared" si="3"/>
        <v>2.0146520146520146</v>
      </c>
      <c r="G32" s="15">
        <f>H32*100/E32</f>
        <v>4.8484848484848486</v>
      </c>
      <c r="H32" s="69">
        <v>24</v>
      </c>
      <c r="I32" s="16">
        <v>0</v>
      </c>
      <c r="J32" s="17">
        <v>2</v>
      </c>
      <c r="K32" s="17">
        <v>18</v>
      </c>
      <c r="L32" s="18">
        <v>4</v>
      </c>
      <c r="M32" s="60"/>
      <c r="N32" s="60"/>
      <c r="O32" s="60"/>
      <c r="P32" s="60"/>
      <c r="R32" s="72"/>
    </row>
    <row r="33" spans="2:18" ht="63.75">
      <c r="B33" s="43" t="s">
        <v>3</v>
      </c>
      <c r="C33" s="4" t="s">
        <v>25</v>
      </c>
      <c r="D33" s="74">
        <v>9.68</v>
      </c>
      <c r="E33" s="74">
        <v>19</v>
      </c>
      <c r="F33" s="6">
        <f t="shared" si="3"/>
        <v>1.9628099173553719</v>
      </c>
      <c r="G33" s="100">
        <v>3.8</v>
      </c>
      <c r="H33" s="101">
        <v>1</v>
      </c>
      <c r="I33" s="99">
        <v>0</v>
      </c>
      <c r="J33" s="102">
        <v>0</v>
      </c>
      <c r="K33" s="102">
        <v>1</v>
      </c>
      <c r="L33" s="102">
        <v>0</v>
      </c>
      <c r="M33" s="103"/>
      <c r="N33" s="103"/>
      <c r="O33" s="103"/>
      <c r="P33" s="103"/>
      <c r="R33" s="72"/>
    </row>
    <row r="34" spans="2:18" ht="25.5">
      <c r="B34" s="43" t="s">
        <v>68</v>
      </c>
      <c r="C34" s="4" t="s">
        <v>20</v>
      </c>
      <c r="D34" s="74">
        <v>27.5</v>
      </c>
      <c r="E34" s="74">
        <v>55</v>
      </c>
      <c r="F34" s="6">
        <f t="shared" si="3"/>
        <v>2</v>
      </c>
      <c r="G34" s="15">
        <f>H34*100/E34</f>
        <v>5.4545454545454541</v>
      </c>
      <c r="H34" s="69">
        <v>3</v>
      </c>
      <c r="I34" s="7">
        <v>0</v>
      </c>
      <c r="J34" s="18">
        <v>0</v>
      </c>
      <c r="K34" s="18">
        <v>3</v>
      </c>
      <c r="L34" s="18">
        <v>0</v>
      </c>
      <c r="M34" s="61"/>
      <c r="N34" s="61"/>
      <c r="O34" s="61"/>
      <c r="P34" s="61"/>
      <c r="R34" s="72"/>
    </row>
    <row r="35" spans="2:18">
      <c r="B35" s="43" t="s">
        <v>70</v>
      </c>
      <c r="C35" s="4" t="s">
        <v>15</v>
      </c>
      <c r="D35" s="73" t="e">
        <f>D36-#REF!-D31-D32-D33-#REF!-D34</f>
        <v>#REF!</v>
      </c>
      <c r="E35" s="74">
        <v>289</v>
      </c>
      <c r="F35" s="6" t="e">
        <f t="shared" si="3"/>
        <v>#REF!</v>
      </c>
      <c r="G35" s="15">
        <f>H35*100/E35</f>
        <v>6.2283737024221457</v>
      </c>
      <c r="H35" s="69">
        <v>18</v>
      </c>
      <c r="I35" s="7">
        <v>0</v>
      </c>
      <c r="J35" s="18">
        <v>2</v>
      </c>
      <c r="K35" s="18">
        <v>13</v>
      </c>
      <c r="L35" s="18">
        <v>3</v>
      </c>
      <c r="M35" s="61"/>
      <c r="N35" s="61"/>
      <c r="O35" s="61"/>
      <c r="P35" s="61"/>
      <c r="R35" s="72"/>
    </row>
    <row r="36" spans="2:18" s="26" customFormat="1" ht="28.5" customHeight="1">
      <c r="B36" s="110" t="s">
        <v>73</v>
      </c>
      <c r="C36" s="110"/>
      <c r="D36" s="42">
        <v>496.9</v>
      </c>
      <c r="E36" s="42">
        <v>1001</v>
      </c>
      <c r="F36" s="20">
        <f t="shared" si="3"/>
        <v>2.014489836989334</v>
      </c>
      <c r="G36" s="27">
        <f>H36*100/E36</f>
        <v>4.9950049950049946</v>
      </c>
      <c r="H36" s="42">
        <f>SUM(H31:H35)</f>
        <v>50</v>
      </c>
      <c r="I36" s="21">
        <f>SUM(I31:I35)</f>
        <v>0</v>
      </c>
      <c r="J36" s="21">
        <f>SUM(J31:J35)</f>
        <v>4</v>
      </c>
      <c r="K36" s="21">
        <f>SUM(K31:K35)</f>
        <v>39</v>
      </c>
      <c r="L36" s="21">
        <f>SUM(L31:L35)</f>
        <v>7</v>
      </c>
      <c r="M36" s="61"/>
      <c r="N36" s="61"/>
      <c r="O36" s="61"/>
      <c r="P36" s="61"/>
    </row>
    <row r="37" spans="2:18">
      <c r="B37" s="110" t="s">
        <v>138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1"/>
      <c r="N37" s="61"/>
      <c r="O37" s="61"/>
      <c r="P37" s="61"/>
    </row>
    <row r="38" spans="2:18" ht="38.25">
      <c r="B38" s="14" t="s">
        <v>1</v>
      </c>
      <c r="C38" s="65" t="s">
        <v>139</v>
      </c>
      <c r="D38" s="76">
        <v>48.4</v>
      </c>
      <c r="E38" s="76">
        <v>91</v>
      </c>
      <c r="F38" s="15">
        <f>E38/D38</f>
        <v>1.8801652892561984</v>
      </c>
      <c r="G38" s="15">
        <f>H38*100/E38</f>
        <v>4.395604395604396</v>
      </c>
      <c r="H38" s="14">
        <v>4</v>
      </c>
      <c r="I38" s="16">
        <v>0</v>
      </c>
      <c r="J38" s="17">
        <v>1</v>
      </c>
      <c r="K38" s="17">
        <v>3</v>
      </c>
      <c r="L38" s="17">
        <v>0</v>
      </c>
      <c r="M38" s="67"/>
      <c r="N38" s="67"/>
      <c r="O38" s="67"/>
      <c r="P38" s="67"/>
      <c r="Q38" s="12"/>
    </row>
    <row r="39" spans="2:18">
      <c r="B39" s="43" t="s">
        <v>2</v>
      </c>
      <c r="C39" s="4" t="s">
        <v>15</v>
      </c>
      <c r="D39" s="73">
        <v>297.10000000000002</v>
      </c>
      <c r="E39" s="74">
        <v>556</v>
      </c>
      <c r="F39" s="6">
        <f>E39/D39</f>
        <v>1.8714237630427464</v>
      </c>
      <c r="G39" s="15">
        <f>H39*100/E39</f>
        <v>4.8561151079136691</v>
      </c>
      <c r="H39" s="14">
        <v>27</v>
      </c>
      <c r="I39" s="7">
        <v>0</v>
      </c>
      <c r="J39" s="18">
        <v>4</v>
      </c>
      <c r="K39" s="18">
        <v>18</v>
      </c>
      <c r="L39" s="18">
        <v>5</v>
      </c>
      <c r="M39" s="61"/>
      <c r="N39" s="61"/>
      <c r="O39" s="61"/>
      <c r="P39" s="61"/>
    </row>
    <row r="40" spans="2:18" s="26" customFormat="1">
      <c r="B40" s="110" t="s">
        <v>73</v>
      </c>
      <c r="C40" s="110"/>
      <c r="D40" s="42">
        <v>345.5</v>
      </c>
      <c r="E40" s="42">
        <v>647</v>
      </c>
      <c r="F40" s="20">
        <f>E40/D40</f>
        <v>1.8726483357452968</v>
      </c>
      <c r="G40" s="27">
        <f>H40*100/E40</f>
        <v>4.7913446676970635</v>
      </c>
      <c r="H40" s="42">
        <f>SUM(H38:H39)</f>
        <v>31</v>
      </c>
      <c r="I40" s="21">
        <f>SUM(I38:I39)</f>
        <v>0</v>
      </c>
      <c r="J40" s="21">
        <f t="shared" ref="J40:L40" si="4">SUM(J38:J39)</f>
        <v>5</v>
      </c>
      <c r="K40" s="21">
        <f t="shared" si="4"/>
        <v>21</v>
      </c>
      <c r="L40" s="21">
        <f t="shared" si="4"/>
        <v>5</v>
      </c>
      <c r="M40" s="61"/>
      <c r="N40" s="61"/>
      <c r="O40" s="61"/>
      <c r="P40" s="61"/>
    </row>
    <row r="41" spans="2:18" s="26" customFormat="1">
      <c r="B41" s="110" t="s">
        <v>51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61"/>
      <c r="N41" s="61"/>
      <c r="O41" s="61"/>
      <c r="P41" s="61"/>
    </row>
    <row r="42" spans="2:18" ht="38.25">
      <c r="B42" s="43" t="s">
        <v>1</v>
      </c>
      <c r="C42" s="4" t="s">
        <v>11</v>
      </c>
      <c r="D42" s="73">
        <v>49.1</v>
      </c>
      <c r="E42" s="74">
        <v>197</v>
      </c>
      <c r="F42" s="6">
        <f t="shared" ref="F42:F47" si="5">E42/D42</f>
        <v>4.012219959266802</v>
      </c>
      <c r="G42" s="15">
        <f>H42*100/E42</f>
        <v>6.5989847715736039</v>
      </c>
      <c r="H42" s="43">
        <v>13</v>
      </c>
      <c r="I42" s="7">
        <v>0</v>
      </c>
      <c r="J42" s="18">
        <v>2</v>
      </c>
      <c r="K42" s="18">
        <v>9</v>
      </c>
      <c r="L42" s="18">
        <v>2</v>
      </c>
      <c r="M42" s="60"/>
      <c r="N42" s="60"/>
      <c r="O42" s="60"/>
      <c r="P42" s="60"/>
    </row>
    <row r="43" spans="2:18" ht="38.25">
      <c r="B43" s="43" t="s">
        <v>2</v>
      </c>
      <c r="C43" s="104" t="s">
        <v>140</v>
      </c>
      <c r="D43" s="74">
        <v>70.099999999999994</v>
      </c>
      <c r="E43" s="74">
        <v>281</v>
      </c>
      <c r="F43" s="6">
        <f t="shared" si="5"/>
        <v>4.0085592011412272</v>
      </c>
      <c r="G43" s="15">
        <f>H43*100/E43</f>
        <v>6.7615658362989324</v>
      </c>
      <c r="H43" s="69">
        <v>19</v>
      </c>
      <c r="I43" s="7">
        <v>0</v>
      </c>
      <c r="J43" s="18">
        <v>3</v>
      </c>
      <c r="K43" s="18">
        <v>13</v>
      </c>
      <c r="L43" s="18">
        <v>3</v>
      </c>
      <c r="M43" s="60"/>
      <c r="N43" s="71"/>
      <c r="O43" s="60"/>
      <c r="P43" s="60"/>
    </row>
    <row r="44" spans="2:18" ht="51">
      <c r="B44" s="43" t="s">
        <v>3</v>
      </c>
      <c r="C44" s="4" t="s">
        <v>21</v>
      </c>
      <c r="D44" s="74">
        <v>19.100000000000001</v>
      </c>
      <c r="E44" s="74">
        <v>77</v>
      </c>
      <c r="F44" s="6">
        <f t="shared" si="5"/>
        <v>4.0314136125654443</v>
      </c>
      <c r="G44" s="15">
        <f>H44*100/E44</f>
        <v>6.4935064935064934</v>
      </c>
      <c r="H44" s="69">
        <v>5</v>
      </c>
      <c r="I44" s="7">
        <v>0</v>
      </c>
      <c r="J44" s="18">
        <v>0</v>
      </c>
      <c r="K44" s="18">
        <v>4</v>
      </c>
      <c r="L44" s="18">
        <v>1</v>
      </c>
      <c r="M44" s="60"/>
      <c r="N44" s="71"/>
      <c r="O44" s="60"/>
      <c r="P44" s="60"/>
    </row>
    <row r="45" spans="2:18">
      <c r="B45" s="43" t="s">
        <v>68</v>
      </c>
      <c r="C45" s="4" t="s">
        <v>12</v>
      </c>
      <c r="D45" s="73">
        <v>8.4</v>
      </c>
      <c r="E45" s="74">
        <v>34</v>
      </c>
      <c r="F45" s="6">
        <f t="shared" si="5"/>
        <v>4.0476190476190474</v>
      </c>
      <c r="G45" s="15">
        <f>H45*100/E45</f>
        <v>5.882352941176471</v>
      </c>
      <c r="H45" s="69">
        <v>2</v>
      </c>
      <c r="I45" s="7">
        <v>0</v>
      </c>
      <c r="J45" s="18">
        <v>0</v>
      </c>
      <c r="K45" s="18">
        <v>2</v>
      </c>
      <c r="L45" s="18">
        <v>0</v>
      </c>
      <c r="M45" s="61"/>
      <c r="N45" s="71"/>
      <c r="O45" s="61"/>
      <c r="P45" s="61"/>
    </row>
    <row r="46" spans="2:18" ht="25.5" hidden="1">
      <c r="B46" s="43" t="s">
        <v>70</v>
      </c>
      <c r="C46" s="4" t="s">
        <v>97</v>
      </c>
      <c r="D46" s="74">
        <v>5.8</v>
      </c>
      <c r="E46" s="74">
        <v>23</v>
      </c>
      <c r="F46" s="6">
        <f t="shared" si="5"/>
        <v>3.9655172413793105</v>
      </c>
      <c r="G46" s="15">
        <v>0</v>
      </c>
      <c r="H46" s="69">
        <v>0</v>
      </c>
      <c r="I46" s="7">
        <v>0</v>
      </c>
      <c r="J46" s="18">
        <v>0</v>
      </c>
      <c r="K46" s="18">
        <v>0</v>
      </c>
      <c r="L46" s="18">
        <v>0</v>
      </c>
      <c r="M46" s="61"/>
      <c r="N46" s="71"/>
      <c r="O46" s="61"/>
      <c r="P46" s="61"/>
    </row>
    <row r="47" spans="2:18" s="26" customFormat="1">
      <c r="B47" s="110" t="s">
        <v>73</v>
      </c>
      <c r="C47" s="110"/>
      <c r="D47" s="42">
        <v>152.5</v>
      </c>
      <c r="E47" s="42">
        <v>612</v>
      </c>
      <c r="F47" s="20">
        <f t="shared" si="5"/>
        <v>4.0131147540983605</v>
      </c>
      <c r="G47" s="27">
        <f>H47*100/E47</f>
        <v>6.3725490196078427</v>
      </c>
      <c r="H47" s="42">
        <f>SUM(H42:H46)</f>
        <v>39</v>
      </c>
      <c r="I47" s="21">
        <f>SUM(I42:I46)</f>
        <v>0</v>
      </c>
      <c r="J47" s="21">
        <f t="shared" ref="J47:K47" si="6">SUM(J42:J46)</f>
        <v>5</v>
      </c>
      <c r="K47" s="21">
        <f t="shared" si="6"/>
        <v>28</v>
      </c>
      <c r="L47" s="21">
        <f>SUM(L42:L46)</f>
        <v>6</v>
      </c>
      <c r="M47" s="61"/>
      <c r="N47" s="61"/>
      <c r="O47" s="61"/>
      <c r="P47" s="61"/>
    </row>
    <row r="48" spans="2:18" s="26" customFormat="1">
      <c r="B48" s="110" t="s">
        <v>52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61"/>
      <c r="N48" s="61"/>
      <c r="O48" s="61"/>
      <c r="P48" s="61"/>
    </row>
    <row r="49" spans="2:17" ht="38.25">
      <c r="B49" s="14" t="s">
        <v>1</v>
      </c>
      <c r="C49" s="65" t="s">
        <v>11</v>
      </c>
      <c r="D49" s="76">
        <v>161.85</v>
      </c>
      <c r="E49" s="76">
        <v>168</v>
      </c>
      <c r="F49" s="15">
        <f t="shared" ref="F49:F54" si="7">E49/D49</f>
        <v>1.0379981464318815</v>
      </c>
      <c r="G49" s="15">
        <f>H49*100/E49</f>
        <v>3.5714285714285716</v>
      </c>
      <c r="H49" s="16">
        <v>6</v>
      </c>
      <c r="I49" s="16">
        <v>0</v>
      </c>
      <c r="J49" s="17">
        <v>1</v>
      </c>
      <c r="K49" s="17">
        <v>4</v>
      </c>
      <c r="L49" s="17">
        <v>1</v>
      </c>
      <c r="M49" s="66"/>
      <c r="N49" s="66"/>
      <c r="O49" s="66"/>
      <c r="P49" s="66"/>
      <c r="Q49" s="12"/>
    </row>
    <row r="50" spans="2:17" ht="25.5">
      <c r="B50" s="14" t="s">
        <v>2</v>
      </c>
      <c r="C50" s="65" t="s">
        <v>22</v>
      </c>
      <c r="D50" s="76">
        <v>71.099999999999994</v>
      </c>
      <c r="E50" s="76">
        <v>75</v>
      </c>
      <c r="F50" s="87">
        <f t="shared" si="7"/>
        <v>1.0548523206751055</v>
      </c>
      <c r="G50" s="87">
        <f t="shared" ref="G50:G52" si="8">H50*100/E50</f>
        <v>4</v>
      </c>
      <c r="H50" s="16">
        <f t="shared" ref="H50:H52" si="9">E50*4/100</f>
        <v>3</v>
      </c>
      <c r="I50" s="16">
        <v>0</v>
      </c>
      <c r="J50" s="17">
        <v>0</v>
      </c>
      <c r="K50" s="17">
        <v>3</v>
      </c>
      <c r="L50" s="17">
        <v>0</v>
      </c>
      <c r="M50" s="67"/>
      <c r="N50" s="67"/>
      <c r="O50" s="66"/>
      <c r="P50" s="67"/>
      <c r="Q50" s="12"/>
    </row>
    <row r="51" spans="2:17" ht="25.5">
      <c r="B51" s="14" t="s">
        <v>3</v>
      </c>
      <c r="C51" s="65" t="s">
        <v>23</v>
      </c>
      <c r="D51" s="76">
        <v>71.599999999999994</v>
      </c>
      <c r="E51" s="76">
        <v>75</v>
      </c>
      <c r="F51" s="15">
        <f t="shared" si="7"/>
        <v>1.0474860335195531</v>
      </c>
      <c r="G51" s="87">
        <f t="shared" si="8"/>
        <v>4</v>
      </c>
      <c r="H51" s="16">
        <f t="shared" si="9"/>
        <v>3</v>
      </c>
      <c r="I51" s="16">
        <v>0</v>
      </c>
      <c r="J51" s="17">
        <v>0</v>
      </c>
      <c r="K51" s="17">
        <v>3</v>
      </c>
      <c r="L51" s="17">
        <v>0</v>
      </c>
      <c r="M51" s="67"/>
      <c r="N51" s="67"/>
      <c r="O51" s="66"/>
      <c r="P51" s="67"/>
      <c r="Q51" s="12"/>
    </row>
    <row r="52" spans="2:17">
      <c r="B52" s="14" t="s">
        <v>4</v>
      </c>
      <c r="C52" s="4" t="s">
        <v>12</v>
      </c>
      <c r="D52" s="74">
        <v>1449.58</v>
      </c>
      <c r="E52" s="76">
        <v>1501</v>
      </c>
      <c r="F52" s="6">
        <f t="shared" si="7"/>
        <v>1.0354723437133515</v>
      </c>
      <c r="G52" s="87">
        <f t="shared" si="8"/>
        <v>4</v>
      </c>
      <c r="H52" s="16">
        <f t="shared" si="9"/>
        <v>60.04</v>
      </c>
      <c r="I52" s="7">
        <v>0</v>
      </c>
      <c r="J52" s="18">
        <v>10</v>
      </c>
      <c r="K52" s="18">
        <v>38</v>
      </c>
      <c r="L52" s="18">
        <v>12</v>
      </c>
      <c r="M52" s="61"/>
      <c r="N52" s="61"/>
      <c r="O52" s="66"/>
      <c r="P52" s="61"/>
    </row>
    <row r="53" spans="2:17" ht="25.5" hidden="1">
      <c r="B53" s="14" t="s">
        <v>5</v>
      </c>
      <c r="C53" s="4" t="s">
        <v>98</v>
      </c>
      <c r="D53" s="74">
        <v>24.57</v>
      </c>
      <c r="E53" s="76">
        <v>25</v>
      </c>
      <c r="F53" s="6">
        <f t="shared" si="7"/>
        <v>1.0175010175010175</v>
      </c>
      <c r="G53" s="87">
        <v>0</v>
      </c>
      <c r="H53" s="16">
        <v>0</v>
      </c>
      <c r="I53" s="7">
        <v>0</v>
      </c>
      <c r="J53" s="18">
        <v>0</v>
      </c>
      <c r="K53" s="18">
        <v>0</v>
      </c>
      <c r="L53" s="18">
        <v>0</v>
      </c>
      <c r="M53" s="61"/>
      <c r="N53" s="61"/>
      <c r="O53" s="66"/>
      <c r="P53" s="61"/>
    </row>
    <row r="54" spans="2:17" s="26" customFormat="1">
      <c r="B54" s="110" t="s">
        <v>74</v>
      </c>
      <c r="C54" s="110"/>
      <c r="D54" s="42">
        <v>1778.7</v>
      </c>
      <c r="E54" s="42">
        <v>1844</v>
      </c>
      <c r="F54" s="20">
        <f t="shared" si="7"/>
        <v>1.0367122055433744</v>
      </c>
      <c r="G54" s="27">
        <f>H54*100/E54</f>
        <v>3.9067245119305851</v>
      </c>
      <c r="H54" s="21">
        <f>SUM(H49:H53)</f>
        <v>72.039999999999992</v>
      </c>
      <c r="I54" s="21">
        <f>SUM(I49:I53)</f>
        <v>0</v>
      </c>
      <c r="J54" s="21">
        <f t="shared" ref="J54:L54" si="10">SUM(J49:J53)</f>
        <v>11</v>
      </c>
      <c r="K54" s="21">
        <f t="shared" si="10"/>
        <v>48</v>
      </c>
      <c r="L54" s="21">
        <f t="shared" si="10"/>
        <v>13</v>
      </c>
      <c r="M54" s="61"/>
      <c r="N54" s="61"/>
      <c r="O54" s="61"/>
      <c r="P54" s="61"/>
    </row>
    <row r="55" spans="2:17" s="26" customFormat="1">
      <c r="B55" s="110" t="s">
        <v>53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61"/>
      <c r="N55" s="61"/>
      <c r="O55" s="61"/>
      <c r="P55" s="61"/>
    </row>
    <row r="56" spans="2:17" ht="38.25">
      <c r="B56" s="43" t="s">
        <v>1</v>
      </c>
      <c r="C56" s="4" t="s">
        <v>11</v>
      </c>
      <c r="D56" s="74">
        <v>151.69999999999999</v>
      </c>
      <c r="E56" s="77">
        <v>228</v>
      </c>
      <c r="F56" s="6">
        <f t="shared" ref="F56:F62" si="11">E56/D56</f>
        <v>1.5029663810151617</v>
      </c>
      <c r="G56" s="15">
        <f t="shared" ref="G56:G62" si="12">H56*100/E56</f>
        <v>4.8245614035087723</v>
      </c>
      <c r="H56" s="43">
        <v>11</v>
      </c>
      <c r="I56" s="7">
        <v>0</v>
      </c>
      <c r="J56" s="18">
        <v>1</v>
      </c>
      <c r="K56" s="18">
        <v>8</v>
      </c>
      <c r="L56" s="18">
        <v>2</v>
      </c>
      <c r="M56" s="60"/>
      <c r="N56" s="60"/>
      <c r="O56" s="60"/>
      <c r="P56" s="60"/>
    </row>
    <row r="57" spans="2:17" ht="63.75">
      <c r="B57" s="43" t="s">
        <v>2</v>
      </c>
      <c r="C57" s="4" t="s">
        <v>76</v>
      </c>
      <c r="D57" s="74">
        <v>127.1</v>
      </c>
      <c r="E57" s="77">
        <v>191</v>
      </c>
      <c r="F57" s="6">
        <f t="shared" si="11"/>
        <v>1.5027537372147917</v>
      </c>
      <c r="G57" s="15">
        <f t="shared" si="12"/>
        <v>4.7120418848167542</v>
      </c>
      <c r="H57" s="69">
        <v>9</v>
      </c>
      <c r="I57" s="7">
        <v>0</v>
      </c>
      <c r="J57" s="18">
        <v>1</v>
      </c>
      <c r="K57" s="18">
        <v>7</v>
      </c>
      <c r="L57" s="18">
        <v>1</v>
      </c>
      <c r="M57" s="60"/>
      <c r="N57" s="71"/>
      <c r="O57" s="60"/>
      <c r="P57" s="60"/>
    </row>
    <row r="58" spans="2:17" ht="38.25">
      <c r="B58" s="43" t="s">
        <v>69</v>
      </c>
      <c r="C58" s="4" t="s">
        <v>24</v>
      </c>
      <c r="D58" s="74">
        <v>315.5</v>
      </c>
      <c r="E58" s="77">
        <v>475</v>
      </c>
      <c r="F58" s="6">
        <f t="shared" si="11"/>
        <v>1.5055467511885896</v>
      </c>
      <c r="G58" s="15">
        <f t="shared" si="12"/>
        <v>4.8421052631578947</v>
      </c>
      <c r="H58" s="69">
        <v>23</v>
      </c>
      <c r="I58" s="7">
        <v>0</v>
      </c>
      <c r="J58" s="18">
        <v>2</v>
      </c>
      <c r="K58" s="18">
        <v>17</v>
      </c>
      <c r="L58" s="18">
        <v>4</v>
      </c>
      <c r="M58" s="60"/>
      <c r="N58" s="71"/>
      <c r="O58" s="60"/>
      <c r="P58" s="60"/>
    </row>
    <row r="59" spans="2:17" ht="63.75">
      <c r="B59" s="43" t="s">
        <v>68</v>
      </c>
      <c r="C59" s="4" t="s">
        <v>25</v>
      </c>
      <c r="D59" s="74">
        <v>17.5</v>
      </c>
      <c r="E59" s="77">
        <v>26</v>
      </c>
      <c r="F59" s="6">
        <f t="shared" si="11"/>
        <v>1.4857142857142858</v>
      </c>
      <c r="G59" s="15">
        <f t="shared" si="12"/>
        <v>3.8461538461538463</v>
      </c>
      <c r="H59" s="69">
        <v>1</v>
      </c>
      <c r="I59" s="7">
        <v>0</v>
      </c>
      <c r="J59" s="18">
        <v>0</v>
      </c>
      <c r="K59" s="18">
        <v>1</v>
      </c>
      <c r="L59" s="18">
        <v>0</v>
      </c>
      <c r="M59" s="60"/>
      <c r="N59" s="71"/>
      <c r="O59" s="60"/>
      <c r="P59" s="60"/>
    </row>
    <row r="60" spans="2:17" ht="25.5">
      <c r="B60" s="43" t="s">
        <v>70</v>
      </c>
      <c r="C60" s="4" t="s">
        <v>101</v>
      </c>
      <c r="D60" s="74">
        <v>88.8</v>
      </c>
      <c r="E60" s="77">
        <v>134</v>
      </c>
      <c r="F60" s="6">
        <f t="shared" si="11"/>
        <v>1.5090090090090091</v>
      </c>
      <c r="G60" s="15">
        <f t="shared" si="12"/>
        <v>4.4776119402985071</v>
      </c>
      <c r="H60" s="69">
        <v>6</v>
      </c>
      <c r="I60" s="7">
        <v>0</v>
      </c>
      <c r="J60" s="18">
        <v>1</v>
      </c>
      <c r="K60" s="18">
        <v>4</v>
      </c>
      <c r="L60" s="18">
        <v>1</v>
      </c>
      <c r="M60" s="67"/>
      <c r="N60" s="71"/>
      <c r="O60" s="67"/>
      <c r="P60" s="67"/>
      <c r="Q60" s="12"/>
    </row>
    <row r="61" spans="2:17">
      <c r="B61" s="43" t="s">
        <v>87</v>
      </c>
      <c r="C61" s="4" t="s">
        <v>15</v>
      </c>
      <c r="D61" s="73">
        <f>D62-D56-D57-D58-D59-D60</f>
        <v>464.3</v>
      </c>
      <c r="E61" s="77">
        <v>699</v>
      </c>
      <c r="F61" s="6">
        <f t="shared" si="11"/>
        <v>1.5054921387034246</v>
      </c>
      <c r="G61" s="15">
        <f t="shared" si="12"/>
        <v>4.8640915593705296</v>
      </c>
      <c r="H61" s="69">
        <v>34</v>
      </c>
      <c r="I61" s="7">
        <v>0</v>
      </c>
      <c r="J61" s="18">
        <v>5</v>
      </c>
      <c r="K61" s="18">
        <v>23</v>
      </c>
      <c r="L61" s="18">
        <v>6</v>
      </c>
      <c r="M61" s="61"/>
      <c r="N61" s="71"/>
      <c r="O61" s="61"/>
      <c r="P61" s="61"/>
    </row>
    <row r="62" spans="2:17" s="26" customFormat="1">
      <c r="B62" s="110" t="s">
        <v>73</v>
      </c>
      <c r="C62" s="110"/>
      <c r="D62" s="19">
        <v>1164.9000000000001</v>
      </c>
      <c r="E62" s="42">
        <v>1753</v>
      </c>
      <c r="F62" s="20">
        <f t="shared" si="11"/>
        <v>1.5048502017340544</v>
      </c>
      <c r="G62" s="27">
        <f t="shared" si="12"/>
        <v>4.7917855105533373</v>
      </c>
      <c r="H62" s="42">
        <f>SUM(H56:H61)</f>
        <v>84</v>
      </c>
      <c r="I62" s="21">
        <f>SUM(I56:I61)</f>
        <v>0</v>
      </c>
      <c r="J62" s="21">
        <f t="shared" ref="J62:L62" si="13">SUM(J56:J61)</f>
        <v>10</v>
      </c>
      <c r="K62" s="21">
        <f t="shared" si="13"/>
        <v>60</v>
      </c>
      <c r="L62" s="21">
        <f t="shared" si="13"/>
        <v>14</v>
      </c>
      <c r="M62" s="61"/>
      <c r="N62" s="61"/>
      <c r="O62" s="61"/>
      <c r="P62" s="61"/>
    </row>
    <row r="63" spans="2:17" s="26" customFormat="1">
      <c r="B63" s="110" t="s">
        <v>59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61"/>
      <c r="N63" s="61"/>
      <c r="O63" s="61"/>
      <c r="P63" s="61"/>
    </row>
    <row r="64" spans="2:17" ht="38.25">
      <c r="B64" s="43" t="s">
        <v>1</v>
      </c>
      <c r="C64" s="4" t="s">
        <v>11</v>
      </c>
      <c r="D64" s="74">
        <v>50.4</v>
      </c>
      <c r="E64" s="74">
        <v>52</v>
      </c>
      <c r="F64" s="6">
        <f t="shared" ref="F64:F70" si="14">E64/D64</f>
        <v>1.0317460317460319</v>
      </c>
      <c r="G64" s="15">
        <f>H64*100/E64</f>
        <v>3.8461538461538463</v>
      </c>
      <c r="H64" s="43">
        <v>2</v>
      </c>
      <c r="I64" s="7">
        <v>0</v>
      </c>
      <c r="J64" s="18">
        <v>0</v>
      </c>
      <c r="K64" s="18">
        <v>2</v>
      </c>
      <c r="L64" s="18">
        <v>0</v>
      </c>
      <c r="M64" s="60"/>
      <c r="N64" s="60"/>
      <c r="O64" s="60"/>
      <c r="P64" s="60"/>
    </row>
    <row r="65" spans="2:19" ht="25.5">
      <c r="B65" s="43" t="s">
        <v>2</v>
      </c>
      <c r="C65" s="4" t="s">
        <v>71</v>
      </c>
      <c r="D65" s="74">
        <v>129.9</v>
      </c>
      <c r="E65" s="74">
        <v>134</v>
      </c>
      <c r="F65" s="6">
        <f t="shared" si="14"/>
        <v>1.031562740569669</v>
      </c>
      <c r="G65" s="15">
        <f>H65*100/E65</f>
        <v>4.4776119402985071</v>
      </c>
      <c r="H65" s="69">
        <v>6</v>
      </c>
      <c r="I65" s="7">
        <v>0</v>
      </c>
      <c r="J65" s="18">
        <v>1</v>
      </c>
      <c r="K65" s="18">
        <v>4</v>
      </c>
      <c r="L65" s="18">
        <v>1</v>
      </c>
      <c r="M65" s="60"/>
      <c r="N65" s="71"/>
      <c r="O65" s="60"/>
      <c r="P65" s="60"/>
    </row>
    <row r="66" spans="2:19" ht="38.25">
      <c r="B66" s="43" t="s">
        <v>3</v>
      </c>
      <c r="C66" s="4" t="s">
        <v>72</v>
      </c>
      <c r="D66" s="73">
        <v>103.7</v>
      </c>
      <c r="E66" s="74">
        <v>107</v>
      </c>
      <c r="F66" s="6">
        <f t="shared" si="14"/>
        <v>1.0318225650916104</v>
      </c>
      <c r="G66" s="15">
        <f>H66*100/E66</f>
        <v>4.6728971962616823</v>
      </c>
      <c r="H66" s="69">
        <v>5</v>
      </c>
      <c r="I66" s="7">
        <v>0</v>
      </c>
      <c r="J66" s="18">
        <v>1</v>
      </c>
      <c r="K66" s="18">
        <v>3</v>
      </c>
      <c r="L66" s="18">
        <v>1</v>
      </c>
      <c r="M66" s="60"/>
      <c r="N66" s="71"/>
      <c r="O66" s="60"/>
      <c r="P66" s="60"/>
    </row>
    <row r="67" spans="2:19" ht="25.5">
      <c r="B67" s="43" t="s">
        <v>4</v>
      </c>
      <c r="C67" s="4" t="s">
        <v>26</v>
      </c>
      <c r="D67" s="74">
        <v>107.1</v>
      </c>
      <c r="E67" s="74">
        <v>111</v>
      </c>
      <c r="F67" s="6">
        <f t="shared" si="14"/>
        <v>1.0364145658263306</v>
      </c>
      <c r="G67" s="15">
        <f>H67*100/E67</f>
        <v>4.5045045045045047</v>
      </c>
      <c r="H67" s="69">
        <v>5</v>
      </c>
      <c r="I67" s="7">
        <v>0</v>
      </c>
      <c r="J67" s="18">
        <v>1</v>
      </c>
      <c r="K67" s="18">
        <v>3</v>
      </c>
      <c r="L67" s="18">
        <v>1</v>
      </c>
      <c r="M67" s="60"/>
      <c r="N67" s="71"/>
      <c r="O67" s="60"/>
      <c r="P67" s="60"/>
    </row>
    <row r="68" spans="2:19">
      <c r="B68" s="43" t="s">
        <v>5</v>
      </c>
      <c r="C68" s="4" t="s">
        <v>12</v>
      </c>
      <c r="D68" s="73">
        <f>D70-D69-D64-D65-D66-D67</f>
        <v>1184.6799999999998</v>
      </c>
      <c r="E68" s="74">
        <v>1226</v>
      </c>
      <c r="F68" s="6">
        <f t="shared" si="14"/>
        <v>1.0348786170105009</v>
      </c>
      <c r="G68" s="15">
        <f>H68*100/E68</f>
        <v>4.975530179445351</v>
      </c>
      <c r="H68" s="69">
        <v>61</v>
      </c>
      <c r="I68" s="7">
        <v>0</v>
      </c>
      <c r="J68" s="18">
        <v>9</v>
      </c>
      <c r="K68" s="18">
        <v>40</v>
      </c>
      <c r="L68" s="18">
        <v>12</v>
      </c>
      <c r="M68" s="61"/>
      <c r="N68" s="71"/>
      <c r="O68" s="61"/>
      <c r="P68" s="61"/>
    </row>
    <row r="69" spans="2:19" ht="25.5" hidden="1">
      <c r="B69" s="43" t="s">
        <v>87</v>
      </c>
      <c r="C69" s="4" t="s">
        <v>99</v>
      </c>
      <c r="D69" s="74">
        <v>1.52</v>
      </c>
      <c r="E69" s="74">
        <v>1</v>
      </c>
      <c r="F69" s="6">
        <f t="shared" si="14"/>
        <v>0.65789473684210531</v>
      </c>
      <c r="G69" s="15">
        <v>0</v>
      </c>
      <c r="H69" s="69">
        <v>0</v>
      </c>
      <c r="I69" s="7">
        <v>0</v>
      </c>
      <c r="J69" s="18">
        <v>0</v>
      </c>
      <c r="K69" s="18">
        <v>0</v>
      </c>
      <c r="L69" s="18">
        <v>0</v>
      </c>
      <c r="M69" s="61"/>
      <c r="N69" s="71"/>
      <c r="O69" s="61"/>
      <c r="P69" s="61"/>
    </row>
    <row r="70" spans="2:19" s="26" customFormat="1">
      <c r="B70" s="110" t="s">
        <v>73</v>
      </c>
      <c r="C70" s="110"/>
      <c r="D70" s="42">
        <v>1577.3</v>
      </c>
      <c r="E70" s="42">
        <v>1631</v>
      </c>
      <c r="F70" s="20">
        <f t="shared" si="14"/>
        <v>1.0340455208267292</v>
      </c>
      <c r="G70" s="27">
        <f>H70*100/E70</f>
        <v>4.8436541998773759</v>
      </c>
      <c r="H70" s="42">
        <f>SUM(H64:H69)</f>
        <v>79</v>
      </c>
      <c r="I70" s="21">
        <f>SUM(I64:I69)</f>
        <v>0</v>
      </c>
      <c r="J70" s="21">
        <f t="shared" ref="J70:L70" si="15">SUM(J64:J69)</f>
        <v>12</v>
      </c>
      <c r="K70" s="21">
        <f t="shared" si="15"/>
        <v>52</v>
      </c>
      <c r="L70" s="21">
        <f t="shared" si="15"/>
        <v>15</v>
      </c>
      <c r="M70" s="61"/>
      <c r="N70" s="61"/>
      <c r="O70" s="61"/>
      <c r="P70" s="61"/>
      <c r="R70" s="1"/>
      <c r="S70" s="1"/>
    </row>
    <row r="71" spans="2:19" s="26" customFormat="1">
      <c r="B71" s="110" t="s">
        <v>62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61"/>
      <c r="N71" s="61"/>
      <c r="O71" s="61"/>
      <c r="P71" s="61"/>
    </row>
    <row r="72" spans="2:19" ht="38.25">
      <c r="B72" s="43" t="s">
        <v>1</v>
      </c>
      <c r="C72" s="4" t="s">
        <v>27</v>
      </c>
      <c r="D72" s="78">
        <v>168.64</v>
      </c>
      <c r="E72" s="74">
        <v>348</v>
      </c>
      <c r="F72" s="6">
        <f t="shared" ref="F72:F79" si="16">E72/D72</f>
        <v>2.0635673624288429</v>
      </c>
      <c r="G72" s="15">
        <f>H72/E72*100</f>
        <v>6.8965517241379306</v>
      </c>
      <c r="H72" s="43">
        <v>24</v>
      </c>
      <c r="I72" s="7">
        <v>0</v>
      </c>
      <c r="J72" s="18">
        <v>4</v>
      </c>
      <c r="K72" s="18">
        <v>16</v>
      </c>
      <c r="L72" s="18">
        <v>4</v>
      </c>
      <c r="M72" s="62"/>
      <c r="N72" s="62"/>
      <c r="O72" s="62"/>
      <c r="P72" s="62"/>
    </row>
    <row r="73" spans="2:19" ht="51">
      <c r="B73" s="43" t="s">
        <v>2</v>
      </c>
      <c r="C73" s="104" t="s">
        <v>132</v>
      </c>
      <c r="D73" s="74">
        <v>32.94</v>
      </c>
      <c r="E73" s="74">
        <v>68</v>
      </c>
      <c r="F73" s="6">
        <f t="shared" si="16"/>
        <v>2.0643594414086217</v>
      </c>
      <c r="G73" s="15">
        <f>H73*100/E73</f>
        <v>5.882352941176471</v>
      </c>
      <c r="H73" s="69">
        <v>4</v>
      </c>
      <c r="I73" s="7">
        <v>0</v>
      </c>
      <c r="J73" s="18">
        <v>0</v>
      </c>
      <c r="K73" s="18">
        <v>4</v>
      </c>
      <c r="L73" s="18">
        <v>0</v>
      </c>
      <c r="M73" s="109"/>
      <c r="N73" s="62"/>
      <c r="O73" s="109"/>
      <c r="P73" s="109"/>
    </row>
    <row r="74" spans="2:19" ht="51">
      <c r="B74" s="43" t="s">
        <v>69</v>
      </c>
      <c r="C74" s="104" t="s">
        <v>133</v>
      </c>
      <c r="D74" s="74">
        <v>36.270000000000003</v>
      </c>
      <c r="E74" s="74">
        <v>75</v>
      </c>
      <c r="F74" s="6">
        <f t="shared" si="16"/>
        <v>2.0678246484698097</v>
      </c>
      <c r="G74" s="15">
        <f>H74/E74*100</f>
        <v>6.666666666666667</v>
      </c>
      <c r="H74" s="69">
        <v>5</v>
      </c>
      <c r="I74" s="7">
        <v>0</v>
      </c>
      <c r="J74" s="18">
        <v>1</v>
      </c>
      <c r="K74" s="18">
        <v>3</v>
      </c>
      <c r="L74" s="18">
        <v>1</v>
      </c>
      <c r="M74" s="109"/>
      <c r="N74" s="62"/>
      <c r="O74" s="109"/>
      <c r="P74" s="109"/>
    </row>
    <row r="75" spans="2:19" ht="63.75">
      <c r="B75" s="43" t="s">
        <v>68</v>
      </c>
      <c r="C75" s="4" t="s">
        <v>25</v>
      </c>
      <c r="D75" s="74">
        <v>18.399999999999999</v>
      </c>
      <c r="E75" s="74">
        <v>38</v>
      </c>
      <c r="F75" s="6">
        <f t="shared" si="16"/>
        <v>2.0652173913043481</v>
      </c>
      <c r="G75" s="15">
        <f>H75/E75*100</f>
        <v>5.2631578947368416</v>
      </c>
      <c r="H75" s="69">
        <v>2</v>
      </c>
      <c r="I75" s="7">
        <v>0</v>
      </c>
      <c r="J75" s="18">
        <v>0</v>
      </c>
      <c r="K75" s="18">
        <v>2</v>
      </c>
      <c r="L75" s="18">
        <v>0</v>
      </c>
      <c r="M75" s="60"/>
      <c r="N75" s="62"/>
      <c r="O75" s="60"/>
      <c r="P75" s="60"/>
    </row>
    <row r="76" spans="2:19" ht="25.5">
      <c r="B76" s="43" t="s">
        <v>70</v>
      </c>
      <c r="C76" s="4" t="s">
        <v>28</v>
      </c>
      <c r="D76" s="74">
        <v>19.899999999999999</v>
      </c>
      <c r="E76" s="74">
        <v>41</v>
      </c>
      <c r="F76" s="6">
        <f t="shared" si="16"/>
        <v>2.0603015075376887</v>
      </c>
      <c r="G76" s="15">
        <f>H76/E76*100</f>
        <v>4.8780487804878048</v>
      </c>
      <c r="H76" s="69">
        <v>2</v>
      </c>
      <c r="I76" s="7">
        <v>0</v>
      </c>
      <c r="J76" s="18">
        <v>0</v>
      </c>
      <c r="K76" s="18">
        <v>2</v>
      </c>
      <c r="L76" s="18">
        <v>0</v>
      </c>
      <c r="M76" s="60"/>
      <c r="N76" s="62"/>
      <c r="O76" s="60"/>
      <c r="P76" s="60"/>
    </row>
    <row r="77" spans="2:19">
      <c r="B77" s="43" t="s">
        <v>87</v>
      </c>
      <c r="C77" s="4" t="s">
        <v>15</v>
      </c>
      <c r="D77" s="78">
        <f>D79-D78-D72-D73-D74-D75-D76</f>
        <v>87.210000000000008</v>
      </c>
      <c r="E77" s="74">
        <v>180</v>
      </c>
      <c r="F77" s="6">
        <f t="shared" si="16"/>
        <v>2.0639834881320946</v>
      </c>
      <c r="G77" s="15">
        <f>H77/E77*100</f>
        <v>6.666666666666667</v>
      </c>
      <c r="H77" s="69">
        <v>12</v>
      </c>
      <c r="I77" s="7">
        <v>0</v>
      </c>
      <c r="J77" s="18">
        <v>2</v>
      </c>
      <c r="K77" s="18">
        <v>8</v>
      </c>
      <c r="L77" s="18">
        <v>2</v>
      </c>
      <c r="M77" s="61"/>
      <c r="N77" s="62"/>
      <c r="O77" s="61"/>
      <c r="P77" s="61"/>
    </row>
    <row r="78" spans="2:19" ht="38.25" hidden="1">
      <c r="B78" s="43" t="s">
        <v>90</v>
      </c>
      <c r="C78" s="4" t="s">
        <v>100</v>
      </c>
      <c r="D78" s="74">
        <v>11.74</v>
      </c>
      <c r="E78" s="74">
        <v>25</v>
      </c>
      <c r="F78" s="6">
        <f t="shared" si="16"/>
        <v>2.1294718909710393</v>
      </c>
      <c r="G78" s="15">
        <v>0</v>
      </c>
      <c r="H78" s="69">
        <v>0</v>
      </c>
      <c r="I78" s="7">
        <v>0</v>
      </c>
      <c r="J78" s="18">
        <v>0</v>
      </c>
      <c r="K78" s="18">
        <v>0</v>
      </c>
      <c r="L78" s="18">
        <v>0</v>
      </c>
      <c r="M78" s="61"/>
      <c r="N78" s="62"/>
      <c r="O78" s="61"/>
      <c r="P78" s="61"/>
    </row>
    <row r="79" spans="2:19" s="26" customFormat="1">
      <c r="B79" s="110" t="s">
        <v>73</v>
      </c>
      <c r="C79" s="110"/>
      <c r="D79" s="19">
        <v>375.1</v>
      </c>
      <c r="E79" s="42">
        <v>775</v>
      </c>
      <c r="F79" s="20">
        <f t="shared" si="16"/>
        <v>2.0661157024793386</v>
      </c>
      <c r="G79" s="27">
        <f>H79*100/E79</f>
        <v>6.32258064516129</v>
      </c>
      <c r="H79" s="42">
        <f>SUM(H72:H77)</f>
        <v>49</v>
      </c>
      <c r="I79" s="21">
        <f>SUM(I72:I78)</f>
        <v>0</v>
      </c>
      <c r="J79" s="21">
        <f t="shared" ref="J79:L79" si="17">SUM(J72:J78)</f>
        <v>7</v>
      </c>
      <c r="K79" s="21">
        <f t="shared" si="17"/>
        <v>35</v>
      </c>
      <c r="L79" s="21">
        <f t="shared" si="17"/>
        <v>7</v>
      </c>
      <c r="M79" s="61"/>
      <c r="N79" s="61"/>
      <c r="O79" s="61"/>
      <c r="P79" s="61"/>
    </row>
    <row r="80" spans="2:19" s="26" customFormat="1">
      <c r="B80" s="110" t="s">
        <v>54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61"/>
      <c r="N80" s="61"/>
      <c r="O80" s="61"/>
      <c r="P80" s="61"/>
    </row>
    <row r="81" spans="2:18" ht="38.25">
      <c r="B81" s="43" t="s">
        <v>1</v>
      </c>
      <c r="C81" s="4" t="s">
        <v>29</v>
      </c>
      <c r="D81" s="74">
        <v>26.2</v>
      </c>
      <c r="E81" s="74">
        <v>48</v>
      </c>
      <c r="F81" s="6">
        <f t="shared" ref="F81:F89" si="18">E81/D81</f>
        <v>1.83206106870229</v>
      </c>
      <c r="G81" s="15">
        <f t="shared" ref="G81:G89" si="19">H81*100/E81</f>
        <v>4.166666666666667</v>
      </c>
      <c r="H81" s="43">
        <v>2</v>
      </c>
      <c r="I81" s="7">
        <v>0</v>
      </c>
      <c r="J81" s="18">
        <v>0</v>
      </c>
      <c r="K81" s="18">
        <v>2</v>
      </c>
      <c r="L81" s="18">
        <v>0</v>
      </c>
      <c r="M81" s="60"/>
      <c r="N81" s="60"/>
      <c r="O81" s="60"/>
      <c r="P81" s="60"/>
      <c r="R81" s="12"/>
    </row>
    <row r="82" spans="2:18" ht="38.25">
      <c r="B82" s="43" t="s">
        <v>2</v>
      </c>
      <c r="C82" s="4" t="s">
        <v>11</v>
      </c>
      <c r="D82" s="73">
        <v>15</v>
      </c>
      <c r="E82" s="83">
        <v>28</v>
      </c>
      <c r="F82" s="6">
        <f t="shared" si="18"/>
        <v>1.8666666666666667</v>
      </c>
      <c r="G82" s="15">
        <f t="shared" si="19"/>
        <v>3.5714285714285716</v>
      </c>
      <c r="H82" s="69">
        <v>1</v>
      </c>
      <c r="I82" s="7">
        <v>0</v>
      </c>
      <c r="J82" s="18">
        <v>0</v>
      </c>
      <c r="K82" s="18">
        <v>1</v>
      </c>
      <c r="L82" s="18">
        <v>0</v>
      </c>
      <c r="M82" s="60"/>
      <c r="N82" s="82"/>
      <c r="O82" s="60"/>
      <c r="P82" s="60"/>
    </row>
    <row r="83" spans="2:18" ht="25.5">
      <c r="B83" s="43" t="s">
        <v>3</v>
      </c>
      <c r="C83" s="4" t="s">
        <v>30</v>
      </c>
      <c r="D83" s="73">
        <v>35.5</v>
      </c>
      <c r="E83" s="83">
        <v>65</v>
      </c>
      <c r="F83" s="6">
        <f t="shared" si="18"/>
        <v>1.8309859154929577</v>
      </c>
      <c r="G83" s="15">
        <f t="shared" si="19"/>
        <v>4.615384615384615</v>
      </c>
      <c r="H83" s="69">
        <v>3</v>
      </c>
      <c r="I83" s="7">
        <v>0</v>
      </c>
      <c r="J83" s="18">
        <v>0</v>
      </c>
      <c r="K83" s="18">
        <v>3</v>
      </c>
      <c r="L83" s="18">
        <v>0</v>
      </c>
      <c r="M83" s="67"/>
      <c r="N83" s="82"/>
      <c r="O83" s="67"/>
      <c r="P83" s="67"/>
    </row>
    <row r="84" spans="2:18" ht="25.5">
      <c r="B84" s="43" t="s">
        <v>4</v>
      </c>
      <c r="C84" s="4" t="s">
        <v>31</v>
      </c>
      <c r="D84" s="74">
        <v>11.8</v>
      </c>
      <c r="E84" s="83">
        <v>22</v>
      </c>
      <c r="F84" s="6">
        <f t="shared" si="18"/>
        <v>1.8644067796610169</v>
      </c>
      <c r="G84" s="15">
        <f t="shared" si="19"/>
        <v>4.5454545454545459</v>
      </c>
      <c r="H84" s="69">
        <v>1</v>
      </c>
      <c r="I84" s="7">
        <v>0</v>
      </c>
      <c r="J84" s="18">
        <v>0</v>
      </c>
      <c r="K84" s="18">
        <v>1</v>
      </c>
      <c r="L84" s="18">
        <v>0</v>
      </c>
      <c r="M84" s="60"/>
      <c r="N84" s="82"/>
      <c r="O84" s="60"/>
      <c r="P84" s="60"/>
    </row>
    <row r="85" spans="2:18" ht="51">
      <c r="B85" s="43" t="s">
        <v>5</v>
      </c>
      <c r="C85" s="4" t="s">
        <v>32</v>
      </c>
      <c r="D85" s="74">
        <v>23.8</v>
      </c>
      <c r="E85" s="83">
        <v>44</v>
      </c>
      <c r="F85" s="6">
        <f t="shared" si="18"/>
        <v>1.8487394957983192</v>
      </c>
      <c r="G85" s="15">
        <f t="shared" si="19"/>
        <v>4.5454545454545459</v>
      </c>
      <c r="H85" s="69">
        <v>2</v>
      </c>
      <c r="I85" s="7">
        <v>0</v>
      </c>
      <c r="J85" s="18">
        <v>0</v>
      </c>
      <c r="K85" s="18">
        <v>2</v>
      </c>
      <c r="L85" s="18">
        <v>0</v>
      </c>
      <c r="M85" s="60"/>
      <c r="N85" s="82"/>
      <c r="O85" s="60"/>
      <c r="P85" s="60"/>
    </row>
    <row r="86" spans="2:18" ht="25.5">
      <c r="B86" s="43" t="s">
        <v>6</v>
      </c>
      <c r="C86" s="4" t="s">
        <v>33</v>
      </c>
      <c r="D86" s="74">
        <v>21.1</v>
      </c>
      <c r="E86" s="83">
        <v>40</v>
      </c>
      <c r="F86" s="6">
        <f t="shared" si="18"/>
        <v>1.8957345971563979</v>
      </c>
      <c r="G86" s="15">
        <f t="shared" si="19"/>
        <v>5</v>
      </c>
      <c r="H86" s="69">
        <v>2</v>
      </c>
      <c r="I86" s="7">
        <v>0</v>
      </c>
      <c r="J86" s="18">
        <v>0</v>
      </c>
      <c r="K86" s="18">
        <v>2</v>
      </c>
      <c r="L86" s="18">
        <v>0</v>
      </c>
      <c r="M86" s="66"/>
      <c r="N86" s="82"/>
      <c r="O86" s="66"/>
      <c r="P86" s="66"/>
      <c r="Q86" s="12"/>
      <c r="R86" s="12"/>
    </row>
    <row r="87" spans="2:18" ht="25.5">
      <c r="B87" s="43" t="s">
        <v>7</v>
      </c>
      <c r="C87" s="4" t="s">
        <v>34</v>
      </c>
      <c r="D87" s="74">
        <v>12.4</v>
      </c>
      <c r="E87" s="83">
        <v>23</v>
      </c>
      <c r="F87" s="6">
        <f t="shared" si="18"/>
        <v>1.8548387096774193</v>
      </c>
      <c r="G87" s="15">
        <f t="shared" si="19"/>
        <v>4.3478260869565215</v>
      </c>
      <c r="H87" s="69">
        <v>1</v>
      </c>
      <c r="I87" s="7">
        <v>0</v>
      </c>
      <c r="J87" s="18">
        <v>0</v>
      </c>
      <c r="K87" s="18">
        <v>1</v>
      </c>
      <c r="L87" s="18">
        <v>0</v>
      </c>
      <c r="M87" s="60"/>
      <c r="N87" s="82"/>
      <c r="O87" s="60"/>
      <c r="P87" s="60"/>
    </row>
    <row r="88" spans="2:18">
      <c r="B88" s="43" t="s">
        <v>80</v>
      </c>
      <c r="C88" s="4" t="s">
        <v>12</v>
      </c>
      <c r="D88" s="73">
        <f>D89-D81-D82-D83-D84-D85-D86-D87</f>
        <v>67.200000000000017</v>
      </c>
      <c r="E88" s="83">
        <v>121</v>
      </c>
      <c r="F88" s="6">
        <f t="shared" si="18"/>
        <v>1.8005952380952377</v>
      </c>
      <c r="G88" s="15">
        <f t="shared" si="19"/>
        <v>4.9586776859504136</v>
      </c>
      <c r="H88" s="69">
        <v>6</v>
      </c>
      <c r="I88" s="7">
        <v>0</v>
      </c>
      <c r="J88" s="18">
        <v>1</v>
      </c>
      <c r="K88" s="18">
        <v>4</v>
      </c>
      <c r="L88" s="18">
        <v>1</v>
      </c>
      <c r="M88" s="61"/>
      <c r="N88" s="82"/>
      <c r="O88" s="61"/>
      <c r="P88" s="61"/>
    </row>
    <row r="89" spans="2:18" s="26" customFormat="1">
      <c r="B89" s="110" t="s">
        <v>73</v>
      </c>
      <c r="C89" s="110"/>
      <c r="D89" s="73">
        <v>213</v>
      </c>
      <c r="E89" s="74">
        <v>391</v>
      </c>
      <c r="F89" s="20">
        <f t="shared" si="18"/>
        <v>1.835680751173709</v>
      </c>
      <c r="G89" s="27">
        <f t="shared" si="19"/>
        <v>4.6035805626598467</v>
      </c>
      <c r="H89" s="42">
        <f>SUM(H81:H88)</f>
        <v>18</v>
      </c>
      <c r="I89" s="21">
        <f>SUM(I81:I88)</f>
        <v>0</v>
      </c>
      <c r="J89" s="21">
        <f t="shared" ref="J89:L89" si="20">SUM(J81:J88)</f>
        <v>1</v>
      </c>
      <c r="K89" s="21">
        <f t="shared" si="20"/>
        <v>16</v>
      </c>
      <c r="L89" s="21">
        <f t="shared" si="20"/>
        <v>1</v>
      </c>
      <c r="M89" s="61"/>
      <c r="N89" s="61"/>
      <c r="O89" s="61"/>
      <c r="P89" s="61"/>
    </row>
    <row r="90" spans="2:18" s="26" customFormat="1">
      <c r="B90" s="110" t="s">
        <v>60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61"/>
      <c r="N90" s="61"/>
      <c r="O90" s="61"/>
      <c r="P90" s="61"/>
    </row>
    <row r="91" spans="2:18" ht="38.25">
      <c r="B91" s="43" t="s">
        <v>1</v>
      </c>
      <c r="C91" s="4" t="s">
        <v>11</v>
      </c>
      <c r="D91" s="74">
        <v>203.4</v>
      </c>
      <c r="E91" s="74">
        <v>248</v>
      </c>
      <c r="F91" s="6">
        <f>E91/D91</f>
        <v>1.2192723697148475</v>
      </c>
      <c r="G91" s="15">
        <f>H91*100/E91</f>
        <v>4.838709677419355</v>
      </c>
      <c r="H91" s="43">
        <v>12</v>
      </c>
      <c r="I91" s="7">
        <v>0</v>
      </c>
      <c r="J91" s="18">
        <v>1</v>
      </c>
      <c r="K91" s="18">
        <v>9</v>
      </c>
      <c r="L91" s="18">
        <v>2</v>
      </c>
      <c r="M91" s="60"/>
      <c r="N91" s="60"/>
      <c r="O91" s="60"/>
      <c r="P91" s="60"/>
    </row>
    <row r="92" spans="2:18" ht="51">
      <c r="B92" s="43" t="s">
        <v>2</v>
      </c>
      <c r="C92" s="4" t="s">
        <v>35</v>
      </c>
      <c r="D92" s="74">
        <v>43.5</v>
      </c>
      <c r="E92" s="84">
        <v>53</v>
      </c>
      <c r="F92" s="80">
        <f t="shared" ref="F92:F96" si="21">E92/D92</f>
        <v>1.2183908045977012</v>
      </c>
      <c r="G92" s="15">
        <f>H92*100/E92</f>
        <v>3.7735849056603774</v>
      </c>
      <c r="H92" s="69">
        <v>2</v>
      </c>
      <c r="I92" s="7">
        <v>0</v>
      </c>
      <c r="J92" s="18">
        <v>0</v>
      </c>
      <c r="K92" s="18">
        <v>2</v>
      </c>
      <c r="L92" s="18">
        <v>0</v>
      </c>
      <c r="M92" s="60"/>
      <c r="N92" s="85"/>
      <c r="O92" s="81"/>
      <c r="P92" s="60"/>
    </row>
    <row r="93" spans="2:18" ht="25.5">
      <c r="B93" s="43" t="s">
        <v>3</v>
      </c>
      <c r="C93" s="4" t="s">
        <v>36</v>
      </c>
      <c r="D93" s="74">
        <v>24.4</v>
      </c>
      <c r="E93" s="84">
        <v>30</v>
      </c>
      <c r="F93" s="80">
        <f t="shared" si="21"/>
        <v>1.2295081967213115</v>
      </c>
      <c r="G93" s="15">
        <f>H93*100/E93</f>
        <v>3.3333333333333335</v>
      </c>
      <c r="H93" s="69">
        <v>1</v>
      </c>
      <c r="I93" s="7">
        <v>0</v>
      </c>
      <c r="J93" s="18">
        <v>0</v>
      </c>
      <c r="K93" s="18">
        <v>1</v>
      </c>
      <c r="L93" s="18">
        <v>0</v>
      </c>
      <c r="M93" s="60"/>
      <c r="N93" s="85"/>
      <c r="O93" s="81"/>
      <c r="P93" s="60"/>
    </row>
    <row r="94" spans="2:18" ht="25.5">
      <c r="B94" s="43" t="s">
        <v>4</v>
      </c>
      <c r="C94" s="4" t="s">
        <v>28</v>
      </c>
      <c r="D94" s="73">
        <v>48</v>
      </c>
      <c r="E94" s="84">
        <v>60</v>
      </c>
      <c r="F94" s="80">
        <f t="shared" si="21"/>
        <v>1.25</v>
      </c>
      <c r="G94" s="15">
        <f>H94*100/E94</f>
        <v>5</v>
      </c>
      <c r="H94" s="69">
        <f t="shared" ref="H94" si="22">E94*0.05</f>
        <v>3</v>
      </c>
      <c r="I94" s="7">
        <v>0</v>
      </c>
      <c r="J94" s="18">
        <v>0</v>
      </c>
      <c r="K94" s="18">
        <v>3</v>
      </c>
      <c r="L94" s="18">
        <v>0</v>
      </c>
      <c r="M94" s="60"/>
      <c r="N94" s="85"/>
      <c r="O94" s="81"/>
      <c r="P94" s="60"/>
    </row>
    <row r="95" spans="2:18">
      <c r="B95" s="43" t="s">
        <v>5</v>
      </c>
      <c r="C95" s="4" t="s">
        <v>15</v>
      </c>
      <c r="D95" s="73">
        <v>81</v>
      </c>
      <c r="E95" s="84">
        <v>97</v>
      </c>
      <c r="F95" s="80">
        <f t="shared" si="21"/>
        <v>1.1975308641975309</v>
      </c>
      <c r="G95" s="15">
        <f>H95*100/E95</f>
        <v>4.1237113402061851</v>
      </c>
      <c r="H95" s="69">
        <v>4</v>
      </c>
      <c r="I95" s="7">
        <v>0</v>
      </c>
      <c r="J95" s="18">
        <v>1</v>
      </c>
      <c r="K95" s="18">
        <v>3</v>
      </c>
      <c r="L95" s="18">
        <v>0</v>
      </c>
      <c r="M95" s="61"/>
      <c r="N95" s="85"/>
      <c r="O95" s="81"/>
      <c r="P95" s="61"/>
    </row>
    <row r="96" spans="2:18" ht="38.25" hidden="1">
      <c r="B96" s="43" t="s">
        <v>87</v>
      </c>
      <c r="C96" s="4" t="s">
        <v>102</v>
      </c>
      <c r="D96" s="74">
        <v>2.68</v>
      </c>
      <c r="E96" s="84">
        <v>3</v>
      </c>
      <c r="F96" s="80">
        <f t="shared" si="21"/>
        <v>1.1194029850746268</v>
      </c>
      <c r="G96" s="15">
        <v>0</v>
      </c>
      <c r="H96" s="69">
        <v>0</v>
      </c>
      <c r="I96" s="7">
        <v>0</v>
      </c>
      <c r="J96" s="18">
        <v>0</v>
      </c>
      <c r="K96" s="18">
        <v>0</v>
      </c>
      <c r="L96" s="18">
        <v>0</v>
      </c>
      <c r="M96" s="61"/>
      <c r="N96" s="85"/>
      <c r="O96" s="81"/>
      <c r="P96" s="61"/>
    </row>
    <row r="97" spans="2:17" s="26" customFormat="1">
      <c r="B97" s="110" t="s">
        <v>73</v>
      </c>
      <c r="C97" s="110"/>
      <c r="D97" s="42">
        <v>403</v>
      </c>
      <c r="E97" s="42">
        <v>491</v>
      </c>
      <c r="F97" s="80">
        <f>E97/D97</f>
        <v>1.218362282878412</v>
      </c>
      <c r="G97" s="27">
        <f>H97*100/E97</f>
        <v>4.4806517311608962</v>
      </c>
      <c r="H97" s="86">
        <v>22</v>
      </c>
      <c r="I97" s="21">
        <f>SUM(I91:I96)</f>
        <v>0</v>
      </c>
      <c r="J97" s="21">
        <f t="shared" ref="J97:L97" si="23">SUM(J91:J96)</f>
        <v>2</v>
      </c>
      <c r="K97" s="21">
        <f t="shared" si="23"/>
        <v>18</v>
      </c>
      <c r="L97" s="21">
        <f t="shared" si="23"/>
        <v>2</v>
      </c>
      <c r="M97" s="61"/>
      <c r="N97" s="61"/>
      <c r="O97" s="61"/>
      <c r="P97" s="61"/>
    </row>
    <row r="98" spans="2:17" s="26" customFormat="1">
      <c r="B98" s="110" t="s">
        <v>55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61"/>
      <c r="N98" s="61"/>
      <c r="O98" s="61"/>
      <c r="P98" s="61"/>
    </row>
    <row r="99" spans="2:17" ht="38.25">
      <c r="B99" s="43" t="s">
        <v>1</v>
      </c>
      <c r="C99" s="4" t="s">
        <v>13</v>
      </c>
      <c r="D99" s="74">
        <v>629</v>
      </c>
      <c r="E99" s="74">
        <v>1241</v>
      </c>
      <c r="F99" s="6">
        <f t="shared" ref="F99:F104" si="24">E99/D99</f>
        <v>1.972972972972973</v>
      </c>
      <c r="G99" s="15">
        <f>H99*100/E99</f>
        <v>4.6736502820306205</v>
      </c>
      <c r="H99" s="43">
        <v>58</v>
      </c>
      <c r="I99" s="7">
        <v>0</v>
      </c>
      <c r="J99" s="18">
        <v>4</v>
      </c>
      <c r="K99" s="18">
        <v>43</v>
      </c>
      <c r="L99" s="18">
        <v>11</v>
      </c>
      <c r="M99" s="60"/>
      <c r="N99" s="60"/>
      <c r="O99" s="60"/>
      <c r="P99" s="60"/>
    </row>
    <row r="100" spans="2:17" ht="25.5">
      <c r="B100" s="14" t="s">
        <v>2</v>
      </c>
      <c r="C100" s="65" t="s">
        <v>37</v>
      </c>
      <c r="D100" s="76">
        <v>51.3</v>
      </c>
      <c r="E100" s="74">
        <v>101</v>
      </c>
      <c r="F100" s="89">
        <f t="shared" si="24"/>
        <v>1.9688109161793372</v>
      </c>
      <c r="G100" s="87">
        <f>H100*100/E100</f>
        <v>3.9603960396039604</v>
      </c>
      <c r="H100" s="69">
        <v>4</v>
      </c>
      <c r="I100" s="16">
        <v>0</v>
      </c>
      <c r="J100" s="17">
        <v>1</v>
      </c>
      <c r="K100" s="17">
        <v>3</v>
      </c>
      <c r="L100" s="17">
        <v>0</v>
      </c>
      <c r="M100" s="66"/>
      <c r="N100" s="71"/>
      <c r="O100" s="66"/>
      <c r="P100" s="66"/>
      <c r="Q100" s="12"/>
    </row>
    <row r="101" spans="2:17" ht="51">
      <c r="B101" s="43" t="s">
        <v>3</v>
      </c>
      <c r="C101" s="65" t="s">
        <v>64</v>
      </c>
      <c r="D101" s="74">
        <v>122</v>
      </c>
      <c r="E101" s="74">
        <v>241</v>
      </c>
      <c r="F101" s="6">
        <f t="shared" si="24"/>
        <v>1.9754098360655739</v>
      </c>
      <c r="G101" s="15">
        <f>H101*100/E101</f>
        <v>4.5643153526970952</v>
      </c>
      <c r="H101" s="69">
        <v>11</v>
      </c>
      <c r="I101" s="16">
        <v>0</v>
      </c>
      <c r="J101" s="17">
        <v>1</v>
      </c>
      <c r="K101" s="17">
        <v>8</v>
      </c>
      <c r="L101" s="17">
        <v>2</v>
      </c>
      <c r="M101" s="60"/>
      <c r="N101" s="71"/>
      <c r="O101" s="60"/>
      <c r="P101" s="60"/>
    </row>
    <row r="102" spans="2:17">
      <c r="B102" s="43" t="s">
        <v>4</v>
      </c>
      <c r="C102" s="4" t="s">
        <v>15</v>
      </c>
      <c r="D102" s="74">
        <f>D104-D103-D99-D100-D101</f>
        <v>263.30000000000013</v>
      </c>
      <c r="E102" s="74">
        <v>519</v>
      </c>
      <c r="F102" s="6">
        <f t="shared" si="24"/>
        <v>1.9711355867831362</v>
      </c>
      <c r="G102" s="15">
        <f>H102*100/E102</f>
        <v>4.8169556840077075</v>
      </c>
      <c r="H102" s="69">
        <v>25</v>
      </c>
      <c r="I102" s="7">
        <v>0</v>
      </c>
      <c r="J102" s="18">
        <v>5</v>
      </c>
      <c r="K102" s="18">
        <v>15</v>
      </c>
      <c r="L102" s="18">
        <v>5</v>
      </c>
      <c r="M102" s="61"/>
      <c r="N102" s="71"/>
      <c r="O102" s="61"/>
      <c r="P102" s="61"/>
    </row>
    <row r="103" spans="2:17" ht="25.5" hidden="1">
      <c r="B103" s="43" t="s">
        <v>70</v>
      </c>
      <c r="C103" s="4" t="s">
        <v>103</v>
      </c>
      <c r="D103" s="74">
        <v>32.6</v>
      </c>
      <c r="E103" s="74">
        <v>64</v>
      </c>
      <c r="F103" s="6">
        <f t="shared" si="24"/>
        <v>1.9631901840490797</v>
      </c>
      <c r="G103" s="15">
        <v>0</v>
      </c>
      <c r="H103" s="69">
        <v>0</v>
      </c>
      <c r="I103" s="7">
        <v>0</v>
      </c>
      <c r="J103" s="18">
        <v>0</v>
      </c>
      <c r="K103" s="18">
        <v>0</v>
      </c>
      <c r="L103" s="18">
        <v>0</v>
      </c>
      <c r="M103" s="61"/>
      <c r="N103" s="71"/>
      <c r="O103" s="61"/>
      <c r="P103" s="61"/>
    </row>
    <row r="104" spans="2:17" s="26" customFormat="1">
      <c r="B104" s="110" t="s">
        <v>73</v>
      </c>
      <c r="C104" s="110"/>
      <c r="D104" s="42">
        <v>1098.2</v>
      </c>
      <c r="E104" s="42">
        <v>2166</v>
      </c>
      <c r="F104" s="20">
        <f t="shared" si="24"/>
        <v>1.972318339100346</v>
      </c>
      <c r="G104" s="27">
        <f>H104*100/E104</f>
        <v>4.5244690674053558</v>
      </c>
      <c r="H104" s="42">
        <f>SUM(H99:H103)</f>
        <v>98</v>
      </c>
      <c r="I104" s="21">
        <f>SUM(I99:I103)</f>
        <v>0</v>
      </c>
      <c r="J104" s="21">
        <f t="shared" ref="J104:L104" si="25">SUM(J99:J103)</f>
        <v>11</v>
      </c>
      <c r="K104" s="21">
        <f t="shared" si="25"/>
        <v>69</v>
      </c>
      <c r="L104" s="21">
        <f t="shared" si="25"/>
        <v>18</v>
      </c>
      <c r="M104" s="61"/>
      <c r="N104" s="61"/>
      <c r="O104" s="61"/>
      <c r="P104" s="61"/>
    </row>
    <row r="105" spans="2:17" s="26" customFormat="1">
      <c r="B105" s="110" t="s">
        <v>61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61"/>
      <c r="N105" s="61"/>
      <c r="O105" s="61"/>
      <c r="P105" s="61"/>
    </row>
    <row r="106" spans="2:17" ht="38.25">
      <c r="B106" s="43" t="s">
        <v>1</v>
      </c>
      <c r="C106" s="4" t="s">
        <v>11</v>
      </c>
      <c r="D106" s="5">
        <v>343.5</v>
      </c>
      <c r="E106" s="43">
        <v>622</v>
      </c>
      <c r="F106" s="6">
        <f t="shared" ref="F106:F117" si="26">E106/D106</f>
        <v>1.8107714701601165</v>
      </c>
      <c r="G106" s="15">
        <f t="shared" ref="G106:G115" si="27">H106*100/E106</f>
        <v>4.983922829581994</v>
      </c>
      <c r="H106" s="8">
        <v>31</v>
      </c>
      <c r="I106" s="7">
        <v>0</v>
      </c>
      <c r="J106" s="18">
        <v>3</v>
      </c>
      <c r="K106" s="18">
        <v>22</v>
      </c>
      <c r="L106" s="18">
        <v>6</v>
      </c>
      <c r="M106" s="60"/>
      <c r="N106" s="60"/>
      <c r="O106" s="60"/>
      <c r="P106" s="60"/>
    </row>
    <row r="107" spans="2:17" ht="51">
      <c r="B107" s="43" t="s">
        <v>2</v>
      </c>
      <c r="C107" s="4" t="s">
        <v>77</v>
      </c>
      <c r="D107" s="43">
        <v>15.7</v>
      </c>
      <c r="E107" s="69">
        <v>28</v>
      </c>
      <c r="F107" s="6">
        <f t="shared" si="26"/>
        <v>1.7834394904458599</v>
      </c>
      <c r="G107" s="15">
        <f t="shared" si="27"/>
        <v>3.5714285714285716</v>
      </c>
      <c r="H107" s="8">
        <v>1</v>
      </c>
      <c r="I107" s="7">
        <v>0</v>
      </c>
      <c r="J107" s="18">
        <v>0</v>
      </c>
      <c r="K107" s="18">
        <v>1</v>
      </c>
      <c r="L107" s="18">
        <v>0</v>
      </c>
      <c r="M107" s="60"/>
      <c r="N107" s="71"/>
      <c r="O107" s="60"/>
      <c r="P107" s="60"/>
    </row>
    <row r="108" spans="2:17" ht="63.75">
      <c r="B108" s="43" t="s">
        <v>3</v>
      </c>
      <c r="C108" s="4" t="s">
        <v>141</v>
      </c>
      <c r="D108" s="5">
        <v>17.899999999999999</v>
      </c>
      <c r="E108" s="69">
        <v>32</v>
      </c>
      <c r="F108" s="6">
        <f t="shared" si="26"/>
        <v>1.787709497206704</v>
      </c>
      <c r="G108" s="15">
        <f t="shared" si="27"/>
        <v>3.125</v>
      </c>
      <c r="H108" s="8">
        <v>1</v>
      </c>
      <c r="I108" s="7">
        <v>0</v>
      </c>
      <c r="J108" s="18">
        <v>0</v>
      </c>
      <c r="K108" s="18">
        <v>1</v>
      </c>
      <c r="L108" s="18">
        <v>0</v>
      </c>
      <c r="M108" s="60"/>
      <c r="N108" s="71"/>
      <c r="O108" s="60"/>
      <c r="P108" s="60"/>
    </row>
    <row r="109" spans="2:17" ht="25.5">
      <c r="B109" s="43" t="s">
        <v>4</v>
      </c>
      <c r="C109" s="4" t="s">
        <v>38</v>
      </c>
      <c r="D109" s="43">
        <v>15.2</v>
      </c>
      <c r="E109" s="69">
        <v>27</v>
      </c>
      <c r="F109" s="6">
        <f t="shared" si="26"/>
        <v>1.7763157894736843</v>
      </c>
      <c r="G109" s="15">
        <f t="shared" si="27"/>
        <v>3.7037037037037037</v>
      </c>
      <c r="H109" s="8">
        <v>1</v>
      </c>
      <c r="I109" s="7">
        <v>0</v>
      </c>
      <c r="J109" s="18">
        <v>0</v>
      </c>
      <c r="K109" s="18">
        <v>1</v>
      </c>
      <c r="L109" s="18">
        <v>0</v>
      </c>
      <c r="M109" s="60"/>
      <c r="N109" s="71"/>
      <c r="O109" s="60"/>
      <c r="P109" s="60"/>
    </row>
    <row r="110" spans="2:17" ht="63.75">
      <c r="B110" s="43" t="s">
        <v>5</v>
      </c>
      <c r="C110" s="4" t="s">
        <v>39</v>
      </c>
      <c r="D110" s="43">
        <v>12.9</v>
      </c>
      <c r="E110" s="69">
        <v>23</v>
      </c>
      <c r="F110" s="6">
        <f t="shared" si="26"/>
        <v>1.7829457364341086</v>
      </c>
      <c r="G110" s="15">
        <f t="shared" si="27"/>
        <v>4.3478260869565215</v>
      </c>
      <c r="H110" s="8">
        <v>1</v>
      </c>
      <c r="I110" s="7">
        <v>0</v>
      </c>
      <c r="J110" s="18">
        <v>0</v>
      </c>
      <c r="K110" s="18">
        <v>1</v>
      </c>
      <c r="L110" s="18">
        <v>0</v>
      </c>
      <c r="M110" s="60"/>
      <c r="N110" s="71"/>
      <c r="O110" s="60"/>
      <c r="P110" s="60"/>
    </row>
    <row r="111" spans="2:17" ht="25.5">
      <c r="B111" s="43" t="s">
        <v>87</v>
      </c>
      <c r="C111" s="4" t="s">
        <v>40</v>
      </c>
      <c r="D111" s="43">
        <v>14.5</v>
      </c>
      <c r="E111" s="69">
        <v>26</v>
      </c>
      <c r="F111" s="6">
        <f t="shared" si="26"/>
        <v>1.7931034482758621</v>
      </c>
      <c r="G111" s="15">
        <f t="shared" si="27"/>
        <v>3.8461538461538463</v>
      </c>
      <c r="H111" s="8">
        <v>1</v>
      </c>
      <c r="I111" s="7">
        <v>0</v>
      </c>
      <c r="J111" s="18">
        <v>0</v>
      </c>
      <c r="K111" s="18">
        <v>1</v>
      </c>
      <c r="L111" s="18">
        <v>0</v>
      </c>
      <c r="M111" s="60"/>
      <c r="N111" s="71"/>
      <c r="O111" s="60"/>
      <c r="P111" s="60"/>
    </row>
    <row r="112" spans="2:17" ht="38.25">
      <c r="B112" s="43" t="s">
        <v>90</v>
      </c>
      <c r="C112" s="4" t="s">
        <v>14</v>
      </c>
      <c r="D112" s="43">
        <v>17.3</v>
      </c>
      <c r="E112" s="69">
        <v>32</v>
      </c>
      <c r="F112" s="6">
        <f t="shared" si="26"/>
        <v>1.8497109826589595</v>
      </c>
      <c r="G112" s="15">
        <f t="shared" si="27"/>
        <v>3.125</v>
      </c>
      <c r="H112" s="8">
        <v>1</v>
      </c>
      <c r="I112" s="7">
        <v>0</v>
      </c>
      <c r="J112" s="18">
        <v>0</v>
      </c>
      <c r="K112" s="18">
        <v>1</v>
      </c>
      <c r="L112" s="18">
        <v>0</v>
      </c>
      <c r="M112" s="60"/>
      <c r="N112" s="71"/>
      <c r="O112" s="60"/>
      <c r="P112" s="60"/>
    </row>
    <row r="113" spans="2:17" ht="25.5">
      <c r="B113" s="43" t="s">
        <v>80</v>
      </c>
      <c r="C113" s="4" t="s">
        <v>28</v>
      </c>
      <c r="D113" s="43">
        <v>18.899999999999999</v>
      </c>
      <c r="E113" s="69">
        <v>34</v>
      </c>
      <c r="F113" s="6">
        <f t="shared" si="26"/>
        <v>1.7989417989417991</v>
      </c>
      <c r="G113" s="15">
        <f t="shared" si="27"/>
        <v>2.9411764705882355</v>
      </c>
      <c r="H113" s="8">
        <v>1</v>
      </c>
      <c r="I113" s="7">
        <v>0</v>
      </c>
      <c r="J113" s="18">
        <v>0</v>
      </c>
      <c r="K113" s="18">
        <v>1</v>
      </c>
      <c r="L113" s="18">
        <v>0</v>
      </c>
      <c r="M113" s="60"/>
      <c r="N113" s="71"/>
      <c r="O113" s="60"/>
      <c r="P113" s="60"/>
    </row>
    <row r="114" spans="2:17" ht="38.25">
      <c r="B114" s="69" t="s">
        <v>81</v>
      </c>
      <c r="C114" s="4" t="s">
        <v>130</v>
      </c>
      <c r="D114" s="69">
        <v>27.88</v>
      </c>
      <c r="E114" s="69">
        <v>49</v>
      </c>
      <c r="F114" s="89">
        <f t="shared" si="26"/>
        <v>1.757532281205165</v>
      </c>
      <c r="G114" s="87">
        <f t="shared" si="27"/>
        <v>4.0816326530612246</v>
      </c>
      <c r="H114" s="8">
        <v>2</v>
      </c>
      <c r="I114" s="7">
        <v>0</v>
      </c>
      <c r="J114" s="88">
        <v>0</v>
      </c>
      <c r="K114" s="88">
        <v>2</v>
      </c>
      <c r="L114" s="88">
        <v>0</v>
      </c>
      <c r="M114" s="90"/>
      <c r="N114" s="90"/>
      <c r="O114" s="90"/>
      <c r="P114" s="90"/>
    </row>
    <row r="115" spans="2:17">
      <c r="B115" s="43" t="s">
        <v>8</v>
      </c>
      <c r="C115" s="4" t="s">
        <v>15</v>
      </c>
      <c r="D115" s="5">
        <v>69.099999999999994</v>
      </c>
      <c r="E115" s="69">
        <v>127</v>
      </c>
      <c r="F115" s="6">
        <f t="shared" si="26"/>
        <v>1.8379160636758323</v>
      </c>
      <c r="G115" s="15">
        <f t="shared" si="27"/>
        <v>4.7244094488188972</v>
      </c>
      <c r="H115" s="8">
        <v>6</v>
      </c>
      <c r="I115" s="7">
        <v>0</v>
      </c>
      <c r="J115" s="18">
        <v>1</v>
      </c>
      <c r="K115" s="18">
        <v>4</v>
      </c>
      <c r="L115" s="18">
        <v>1</v>
      </c>
      <c r="M115" s="61"/>
      <c r="N115" s="71"/>
      <c r="O115" s="61"/>
      <c r="P115" s="61"/>
    </row>
    <row r="116" spans="2:17" ht="63.75" hidden="1">
      <c r="B116" s="43" t="s">
        <v>82</v>
      </c>
      <c r="C116" s="4" t="s">
        <v>104</v>
      </c>
      <c r="D116" s="5">
        <v>3.6</v>
      </c>
      <c r="E116" s="69">
        <v>8</v>
      </c>
      <c r="F116" s="6">
        <f t="shared" si="26"/>
        <v>2.2222222222222223</v>
      </c>
      <c r="G116" s="15">
        <v>0</v>
      </c>
      <c r="H116" s="8">
        <v>0</v>
      </c>
      <c r="I116" s="7">
        <v>0</v>
      </c>
      <c r="J116" s="18">
        <v>0</v>
      </c>
      <c r="K116" s="18">
        <v>0</v>
      </c>
      <c r="L116" s="18">
        <v>0</v>
      </c>
      <c r="M116" s="61"/>
      <c r="N116" s="71"/>
      <c r="O116" s="61"/>
      <c r="P116" s="61"/>
    </row>
    <row r="117" spans="2:17" s="26" customFormat="1" ht="27" customHeight="1">
      <c r="B117" s="110" t="s">
        <v>75</v>
      </c>
      <c r="C117" s="110"/>
      <c r="D117" s="19">
        <v>556.5</v>
      </c>
      <c r="E117" s="42">
        <v>1008</v>
      </c>
      <c r="F117" s="20">
        <f t="shared" si="26"/>
        <v>1.8113207547169812</v>
      </c>
      <c r="G117" s="27">
        <f>H117*100/E117</f>
        <v>4.5634920634920633</v>
      </c>
      <c r="H117" s="21">
        <f>SUM(H106:H116)</f>
        <v>46</v>
      </c>
      <c r="I117" s="21">
        <f>SUM(I106:I116)</f>
        <v>0</v>
      </c>
      <c r="J117" s="21">
        <f t="shared" ref="J117:L117" si="28">SUM(J106:J116)</f>
        <v>4</v>
      </c>
      <c r="K117" s="21">
        <f t="shared" si="28"/>
        <v>35</v>
      </c>
      <c r="L117" s="21">
        <f t="shared" si="28"/>
        <v>7</v>
      </c>
      <c r="M117" s="61"/>
      <c r="N117" s="61"/>
      <c r="O117" s="61"/>
      <c r="P117" s="61"/>
    </row>
    <row r="118" spans="2:17" s="26" customFormat="1">
      <c r="B118" s="110" t="s">
        <v>56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61"/>
      <c r="N118" s="61"/>
      <c r="O118" s="61"/>
      <c r="P118" s="61"/>
    </row>
    <row r="119" spans="2:17" ht="38.25">
      <c r="B119" s="43" t="s">
        <v>1</v>
      </c>
      <c r="C119" s="4" t="s">
        <v>11</v>
      </c>
      <c r="D119" s="43">
        <v>90.2</v>
      </c>
      <c r="E119" s="43">
        <v>94</v>
      </c>
      <c r="F119" s="6">
        <f>E119/D119</f>
        <v>1.0421286031042127</v>
      </c>
      <c r="G119" s="15">
        <f>H119*100/E119</f>
        <v>3.1914893617021276</v>
      </c>
      <c r="H119" s="16">
        <v>3</v>
      </c>
      <c r="I119" s="16">
        <v>0</v>
      </c>
      <c r="J119" s="17">
        <v>0</v>
      </c>
      <c r="K119" s="17">
        <v>3</v>
      </c>
      <c r="L119" s="17">
        <v>0</v>
      </c>
      <c r="M119" s="60"/>
      <c r="N119" s="60"/>
      <c r="O119" s="60"/>
      <c r="P119" s="60"/>
    </row>
    <row r="120" spans="2:17">
      <c r="B120" s="43" t="s">
        <v>2</v>
      </c>
      <c r="C120" s="4" t="s">
        <v>15</v>
      </c>
      <c r="D120" s="43">
        <f t="shared" ref="D120" si="29">D121-D119</f>
        <v>715.9</v>
      </c>
      <c r="E120" s="69">
        <v>749</v>
      </c>
      <c r="F120" s="6">
        <f>E120/D120</f>
        <v>1.0462355077524794</v>
      </c>
      <c r="G120" s="15">
        <f>H120*100/E120</f>
        <v>3.8718291054739651</v>
      </c>
      <c r="H120" s="16">
        <v>29</v>
      </c>
      <c r="I120" s="16">
        <v>0</v>
      </c>
      <c r="J120" s="17">
        <v>4</v>
      </c>
      <c r="K120" s="17">
        <v>20</v>
      </c>
      <c r="L120" s="17">
        <v>5</v>
      </c>
      <c r="M120" s="61"/>
      <c r="N120" s="82"/>
      <c r="O120" s="61"/>
      <c r="P120" s="61"/>
    </row>
    <row r="121" spans="2:17" s="26" customFormat="1">
      <c r="B121" s="110" t="s">
        <v>75</v>
      </c>
      <c r="C121" s="110"/>
      <c r="D121" s="42">
        <v>806.1</v>
      </c>
      <c r="E121" s="42">
        <v>843</v>
      </c>
      <c r="F121" s="20">
        <f>E121/D121</f>
        <v>1.0457759583178265</v>
      </c>
      <c r="G121" s="27">
        <f>H121*100/E121</f>
        <v>3.7959667852906289</v>
      </c>
      <c r="H121" s="25">
        <v>32</v>
      </c>
      <c r="I121" s="25">
        <f>SUM(I119:I120)</f>
        <v>0</v>
      </c>
      <c r="J121" s="25">
        <f t="shared" ref="J121:L121" si="30">SUM(J119:J120)</f>
        <v>4</v>
      </c>
      <c r="K121" s="25">
        <f t="shared" si="30"/>
        <v>23</v>
      </c>
      <c r="L121" s="25">
        <f t="shared" si="30"/>
        <v>5</v>
      </c>
      <c r="M121" s="61"/>
      <c r="N121" s="61"/>
      <c r="O121" s="61"/>
      <c r="P121" s="61"/>
    </row>
    <row r="122" spans="2:17" s="26" customFormat="1">
      <c r="B122" s="110" t="s">
        <v>63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61"/>
      <c r="N122" s="61"/>
      <c r="O122" s="61"/>
      <c r="P122" s="61"/>
    </row>
    <row r="123" spans="2:17" ht="38.25">
      <c r="B123" s="43" t="s">
        <v>1</v>
      </c>
      <c r="C123" s="4" t="s">
        <v>11</v>
      </c>
      <c r="D123" s="74">
        <v>24.7</v>
      </c>
      <c r="E123" s="74">
        <v>59</v>
      </c>
      <c r="F123" s="6">
        <f>56/24.7</f>
        <v>2.2672064777327936</v>
      </c>
      <c r="G123" s="15">
        <f>H123*100/E123</f>
        <v>6.7796610169491522</v>
      </c>
      <c r="H123" s="14">
        <v>4</v>
      </c>
      <c r="I123" s="16">
        <v>0</v>
      </c>
      <c r="J123" s="17">
        <v>0</v>
      </c>
      <c r="K123" s="17">
        <v>4</v>
      </c>
      <c r="L123" s="17">
        <v>0</v>
      </c>
      <c r="M123" s="61"/>
      <c r="N123" s="61"/>
      <c r="O123" s="61"/>
      <c r="P123" s="61"/>
    </row>
    <row r="124" spans="2:17" ht="51">
      <c r="B124" s="43" t="s">
        <v>2</v>
      </c>
      <c r="C124" s="4" t="s">
        <v>32</v>
      </c>
      <c r="D124" s="74">
        <v>55.6</v>
      </c>
      <c r="E124" s="83">
        <v>132</v>
      </c>
      <c r="F124" s="6">
        <f>E124/D124</f>
        <v>2.3741007194244603</v>
      </c>
      <c r="G124" s="15">
        <f>H124*100/E124</f>
        <v>6.8181818181818183</v>
      </c>
      <c r="H124" s="14">
        <v>9</v>
      </c>
      <c r="I124" s="16">
        <v>0</v>
      </c>
      <c r="J124" s="17">
        <v>1</v>
      </c>
      <c r="K124" s="17">
        <v>7</v>
      </c>
      <c r="L124" s="17">
        <v>1</v>
      </c>
      <c r="M124" s="63"/>
      <c r="N124" s="61"/>
      <c r="O124" s="63"/>
      <c r="P124" s="63"/>
    </row>
    <row r="125" spans="2:17" ht="38.25">
      <c r="B125" s="14" t="s">
        <v>3</v>
      </c>
      <c r="C125" s="65" t="s">
        <v>79</v>
      </c>
      <c r="D125" s="76">
        <v>46.5</v>
      </c>
      <c r="E125" s="83">
        <v>110</v>
      </c>
      <c r="F125" s="89">
        <f>E125/D125</f>
        <v>2.3655913978494625</v>
      </c>
      <c r="G125" s="91">
        <f>H125*100/E125</f>
        <v>6.3636363636363633</v>
      </c>
      <c r="H125" s="14">
        <v>7</v>
      </c>
      <c r="I125" s="16">
        <v>0</v>
      </c>
      <c r="J125" s="17">
        <v>1</v>
      </c>
      <c r="K125" s="17">
        <v>5</v>
      </c>
      <c r="L125" s="17">
        <v>1</v>
      </c>
      <c r="M125" s="66"/>
      <c r="N125" s="61"/>
      <c r="O125" s="66"/>
      <c r="P125" s="66"/>
      <c r="Q125" s="12"/>
    </row>
    <row r="126" spans="2:17">
      <c r="B126" s="43" t="s">
        <v>4</v>
      </c>
      <c r="C126" s="4" t="s">
        <v>15</v>
      </c>
      <c r="D126" s="73">
        <v>44.5</v>
      </c>
      <c r="E126" s="83">
        <v>106</v>
      </c>
      <c r="F126" s="6">
        <f>E126/D126</f>
        <v>2.3820224719101124</v>
      </c>
      <c r="G126" s="15">
        <f>H126*100/E126</f>
        <v>6.6037735849056602</v>
      </c>
      <c r="H126" s="14">
        <v>7</v>
      </c>
      <c r="I126" s="16">
        <v>0</v>
      </c>
      <c r="J126" s="17">
        <v>0</v>
      </c>
      <c r="K126" s="17">
        <v>6</v>
      </c>
      <c r="L126" s="17">
        <v>1</v>
      </c>
      <c r="M126" s="61"/>
      <c r="N126" s="61"/>
      <c r="O126" s="61"/>
      <c r="P126" s="61"/>
    </row>
    <row r="127" spans="2:17" ht="38.25" hidden="1">
      <c r="B127" s="43" t="s">
        <v>70</v>
      </c>
      <c r="C127" s="4" t="s">
        <v>105</v>
      </c>
      <c r="D127" s="73">
        <v>3.7</v>
      </c>
      <c r="E127" s="83">
        <v>8</v>
      </c>
      <c r="F127" s="6">
        <f>E127/D127</f>
        <v>2.1621621621621618</v>
      </c>
      <c r="G127" s="15">
        <v>0</v>
      </c>
      <c r="H127" s="14">
        <v>0</v>
      </c>
      <c r="I127" s="16">
        <v>0</v>
      </c>
      <c r="J127" s="17">
        <v>0</v>
      </c>
      <c r="K127" s="17">
        <v>0</v>
      </c>
      <c r="L127" s="17">
        <v>0</v>
      </c>
      <c r="M127" s="61"/>
      <c r="N127" s="61"/>
      <c r="O127" s="61"/>
      <c r="P127" s="61"/>
    </row>
    <row r="128" spans="2:17" s="26" customFormat="1">
      <c r="B128" s="110" t="s">
        <v>73</v>
      </c>
      <c r="C128" s="110"/>
      <c r="D128" s="19">
        <v>175</v>
      </c>
      <c r="E128" s="42">
        <v>415</v>
      </c>
      <c r="F128" s="20">
        <f>E128/D128</f>
        <v>2.3714285714285714</v>
      </c>
      <c r="G128" s="27">
        <f>H128*100/E128</f>
        <v>6.5060240963855422</v>
      </c>
      <c r="H128" s="42">
        <f>SUM(H123:H127)</f>
        <v>27</v>
      </c>
      <c r="I128" s="21">
        <f>SUM(I123:I127)</f>
        <v>0</v>
      </c>
      <c r="J128" s="21">
        <f t="shared" ref="J128:L128" si="31">SUM(J123:J127)</f>
        <v>2</v>
      </c>
      <c r="K128" s="21">
        <f t="shared" si="31"/>
        <v>22</v>
      </c>
      <c r="L128" s="21">
        <f t="shared" si="31"/>
        <v>3</v>
      </c>
      <c r="M128" s="61"/>
      <c r="N128" s="61"/>
      <c r="O128" s="61"/>
      <c r="P128" s="61"/>
    </row>
    <row r="129" spans="2:16" s="26" customFormat="1">
      <c r="B129" s="110" t="s">
        <v>57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61"/>
      <c r="N129" s="61"/>
      <c r="O129" s="61"/>
      <c r="P129" s="61"/>
    </row>
    <row r="130" spans="2:16" ht="38.25">
      <c r="B130" s="43" t="s">
        <v>1</v>
      </c>
      <c r="C130" s="4" t="s">
        <v>11</v>
      </c>
      <c r="D130" s="74">
        <v>12.9</v>
      </c>
      <c r="E130" s="74">
        <v>20</v>
      </c>
      <c r="F130" s="6">
        <f t="shared" ref="F130:F138" si="32">E130/D130</f>
        <v>1.5503875968992247</v>
      </c>
      <c r="G130" s="15">
        <f t="shared" ref="G130:G142" si="33">H130*100/E130</f>
        <v>5</v>
      </c>
      <c r="H130" s="69">
        <v>1</v>
      </c>
      <c r="I130" s="7">
        <v>0</v>
      </c>
      <c r="J130" s="88">
        <v>0</v>
      </c>
      <c r="K130" s="88">
        <v>1</v>
      </c>
      <c r="L130" s="88">
        <v>0</v>
      </c>
      <c r="M130" s="60"/>
      <c r="N130" s="60"/>
      <c r="O130" s="60"/>
      <c r="P130" s="60"/>
    </row>
    <row r="131" spans="2:16" ht="63.75">
      <c r="B131" s="43" t="s">
        <v>2</v>
      </c>
      <c r="C131" s="4" t="s">
        <v>39</v>
      </c>
      <c r="D131" s="74">
        <v>111.7</v>
      </c>
      <c r="E131" s="84">
        <v>160</v>
      </c>
      <c r="F131" s="6">
        <f t="shared" si="32"/>
        <v>1.4324082363473589</v>
      </c>
      <c r="G131" s="15">
        <f t="shared" si="33"/>
        <v>5</v>
      </c>
      <c r="H131" s="69">
        <f t="shared" ref="H131:H138" si="34">E131*0.05</f>
        <v>8</v>
      </c>
      <c r="I131" s="7">
        <v>0</v>
      </c>
      <c r="J131" s="88">
        <v>2</v>
      </c>
      <c r="K131" s="88">
        <v>5</v>
      </c>
      <c r="L131" s="88">
        <v>1</v>
      </c>
      <c r="M131" s="60"/>
      <c r="N131" s="85"/>
      <c r="O131" s="60"/>
      <c r="P131" s="60"/>
    </row>
    <row r="132" spans="2:16" ht="38.25">
      <c r="B132" s="43" t="s">
        <v>3</v>
      </c>
      <c r="C132" s="4" t="s">
        <v>41</v>
      </c>
      <c r="D132" s="73">
        <v>194</v>
      </c>
      <c r="E132" s="84">
        <v>278</v>
      </c>
      <c r="F132" s="6">
        <f t="shared" si="32"/>
        <v>1.4329896907216495</v>
      </c>
      <c r="G132" s="15">
        <f t="shared" si="33"/>
        <v>4.6762589928057556</v>
      </c>
      <c r="H132" s="69">
        <v>13</v>
      </c>
      <c r="I132" s="7">
        <v>0</v>
      </c>
      <c r="J132" s="88">
        <v>2</v>
      </c>
      <c r="K132" s="88">
        <v>9</v>
      </c>
      <c r="L132" s="88">
        <v>2</v>
      </c>
      <c r="M132" s="60"/>
      <c r="N132" s="85"/>
      <c r="O132" s="60"/>
      <c r="P132" s="60"/>
    </row>
    <row r="133" spans="2:16" ht="25.5">
      <c r="B133" s="43" t="s">
        <v>4</v>
      </c>
      <c r="C133" s="4" t="s">
        <v>131</v>
      </c>
      <c r="D133" s="74">
        <v>87.8</v>
      </c>
      <c r="E133" s="84">
        <v>126</v>
      </c>
      <c r="F133" s="6">
        <f t="shared" si="32"/>
        <v>1.4350797266514808</v>
      </c>
      <c r="G133" s="15">
        <f t="shared" si="33"/>
        <v>4.7619047619047619</v>
      </c>
      <c r="H133" s="69">
        <v>6</v>
      </c>
      <c r="I133" s="7">
        <v>0</v>
      </c>
      <c r="J133" s="88">
        <v>1</v>
      </c>
      <c r="K133" s="88">
        <v>4</v>
      </c>
      <c r="L133" s="88">
        <v>1</v>
      </c>
      <c r="M133" s="60"/>
      <c r="N133" s="85"/>
      <c r="O133" s="60"/>
      <c r="P133" s="60"/>
    </row>
    <row r="134" spans="2:16" ht="25.5">
      <c r="B134" s="43" t="s">
        <v>5</v>
      </c>
      <c r="C134" s="4" t="s">
        <v>42</v>
      </c>
      <c r="D134" s="74">
        <v>56.3</v>
      </c>
      <c r="E134" s="84">
        <v>81</v>
      </c>
      <c r="F134" s="6">
        <f t="shared" si="32"/>
        <v>1.4387211367673181</v>
      </c>
      <c r="G134" s="15">
        <f t="shared" si="33"/>
        <v>4.9382716049382713</v>
      </c>
      <c r="H134" s="69">
        <v>4</v>
      </c>
      <c r="I134" s="7">
        <v>0</v>
      </c>
      <c r="J134" s="88">
        <v>1</v>
      </c>
      <c r="K134" s="88">
        <v>3</v>
      </c>
      <c r="L134" s="88">
        <v>0</v>
      </c>
      <c r="M134" s="60"/>
      <c r="N134" s="85"/>
      <c r="O134" s="60"/>
      <c r="P134" s="60"/>
    </row>
    <row r="135" spans="2:16" ht="25.5">
      <c r="B135" s="43" t="s">
        <v>6</v>
      </c>
      <c r="C135" s="4" t="s">
        <v>43</v>
      </c>
      <c r="D135" s="74">
        <v>44.1</v>
      </c>
      <c r="E135" s="84">
        <v>63</v>
      </c>
      <c r="F135" s="6">
        <f t="shared" si="32"/>
        <v>1.4285714285714286</v>
      </c>
      <c r="G135" s="15">
        <f t="shared" si="33"/>
        <v>4.7619047619047619</v>
      </c>
      <c r="H135" s="69">
        <v>3</v>
      </c>
      <c r="I135" s="7">
        <v>0</v>
      </c>
      <c r="J135" s="88">
        <v>0</v>
      </c>
      <c r="K135" s="88">
        <v>3</v>
      </c>
      <c r="L135" s="88">
        <v>0</v>
      </c>
      <c r="M135" s="60"/>
      <c r="N135" s="85"/>
      <c r="O135" s="60"/>
      <c r="P135" s="60"/>
    </row>
    <row r="136" spans="2:16" ht="38.25">
      <c r="B136" s="43" t="s">
        <v>7</v>
      </c>
      <c r="C136" s="4" t="s">
        <v>134</v>
      </c>
      <c r="D136" s="84">
        <v>24.2</v>
      </c>
      <c r="E136" s="84">
        <v>34</v>
      </c>
      <c r="F136" s="89">
        <f t="shared" si="32"/>
        <v>1.4049586776859504</v>
      </c>
      <c r="G136" s="87">
        <f t="shared" si="33"/>
        <v>2.9411764705882355</v>
      </c>
      <c r="H136" s="69">
        <v>1</v>
      </c>
      <c r="I136" s="7">
        <v>0</v>
      </c>
      <c r="J136" s="88">
        <v>0</v>
      </c>
      <c r="K136" s="88">
        <v>1</v>
      </c>
      <c r="L136" s="88">
        <v>0</v>
      </c>
      <c r="M136" s="109"/>
      <c r="N136" s="85"/>
      <c r="O136" s="109"/>
      <c r="P136" s="109"/>
    </row>
    <row r="137" spans="2:16" ht="38.25">
      <c r="B137" s="43" t="s">
        <v>80</v>
      </c>
      <c r="C137" s="4" t="s">
        <v>135</v>
      </c>
      <c r="D137" s="84">
        <v>35.6</v>
      </c>
      <c r="E137" s="84">
        <v>50</v>
      </c>
      <c r="F137" s="89">
        <f t="shared" si="32"/>
        <v>1.4044943820224718</v>
      </c>
      <c r="G137" s="87">
        <f t="shared" si="33"/>
        <v>4</v>
      </c>
      <c r="H137" s="69">
        <v>2</v>
      </c>
      <c r="I137" s="7">
        <v>0</v>
      </c>
      <c r="J137" s="88">
        <v>0</v>
      </c>
      <c r="K137" s="88">
        <v>2</v>
      </c>
      <c r="L137" s="88">
        <v>0</v>
      </c>
      <c r="M137" s="109"/>
      <c r="N137" s="85"/>
      <c r="O137" s="109"/>
      <c r="P137" s="109"/>
    </row>
    <row r="138" spans="2:16" ht="38.25">
      <c r="B138" s="43" t="s">
        <v>81</v>
      </c>
      <c r="C138" s="4" t="s">
        <v>136</v>
      </c>
      <c r="D138" s="84">
        <v>69.099999999999994</v>
      </c>
      <c r="E138" s="84">
        <v>100</v>
      </c>
      <c r="F138" s="89">
        <f t="shared" si="32"/>
        <v>1.4471780028943562</v>
      </c>
      <c r="G138" s="87">
        <f t="shared" si="33"/>
        <v>5</v>
      </c>
      <c r="H138" s="69">
        <f t="shared" si="34"/>
        <v>5</v>
      </c>
      <c r="I138" s="7">
        <v>0</v>
      </c>
      <c r="J138" s="88">
        <v>1</v>
      </c>
      <c r="K138" s="88">
        <v>3</v>
      </c>
      <c r="L138" s="88">
        <v>1</v>
      </c>
      <c r="M138" s="109"/>
      <c r="N138" s="85"/>
      <c r="O138" s="109"/>
      <c r="P138" s="109"/>
    </row>
    <row r="139" spans="2:16" ht="25.5">
      <c r="B139" s="43" t="s">
        <v>8</v>
      </c>
      <c r="C139" s="4" t="s">
        <v>28</v>
      </c>
      <c r="D139" s="74">
        <v>65.7</v>
      </c>
      <c r="E139" s="84">
        <v>94</v>
      </c>
      <c r="F139" s="6">
        <f t="shared" ref="F139:F145" si="35">E139/D139</f>
        <v>1.4307458143074581</v>
      </c>
      <c r="G139" s="87">
        <f t="shared" si="33"/>
        <v>4.2553191489361701</v>
      </c>
      <c r="H139" s="69">
        <v>4</v>
      </c>
      <c r="I139" s="7">
        <v>0</v>
      </c>
      <c r="J139" s="88">
        <v>1</v>
      </c>
      <c r="K139" s="88">
        <v>3</v>
      </c>
      <c r="L139" s="88">
        <v>0</v>
      </c>
      <c r="M139" s="60"/>
      <c r="N139" s="85"/>
      <c r="O139" s="60"/>
      <c r="P139" s="60"/>
    </row>
    <row r="140" spans="2:16" ht="25.5">
      <c r="B140" s="43" t="s">
        <v>82</v>
      </c>
      <c r="C140" s="4" t="s">
        <v>44</v>
      </c>
      <c r="D140" s="74">
        <v>30.4</v>
      </c>
      <c r="E140" s="84">
        <v>43</v>
      </c>
      <c r="F140" s="6">
        <f t="shared" si="35"/>
        <v>1.4144736842105263</v>
      </c>
      <c r="G140" s="87">
        <f t="shared" si="33"/>
        <v>4.6511627906976747</v>
      </c>
      <c r="H140" s="69">
        <v>2</v>
      </c>
      <c r="I140" s="7">
        <v>0</v>
      </c>
      <c r="J140" s="88">
        <v>0</v>
      </c>
      <c r="K140" s="88">
        <v>2</v>
      </c>
      <c r="L140" s="88">
        <v>0</v>
      </c>
      <c r="M140" s="60"/>
      <c r="N140" s="85"/>
      <c r="O140" s="60"/>
      <c r="P140" s="60"/>
    </row>
    <row r="141" spans="2:16" ht="25.5">
      <c r="B141" s="43" t="s">
        <v>83</v>
      </c>
      <c r="C141" s="65" t="s">
        <v>137</v>
      </c>
      <c r="D141" s="74">
        <v>99.8</v>
      </c>
      <c r="E141" s="84">
        <v>143</v>
      </c>
      <c r="F141" s="6">
        <f t="shared" si="35"/>
        <v>1.4328657314629258</v>
      </c>
      <c r="G141" s="87">
        <f t="shared" si="33"/>
        <v>4.895104895104895</v>
      </c>
      <c r="H141" s="69">
        <v>7</v>
      </c>
      <c r="I141" s="7">
        <v>0</v>
      </c>
      <c r="J141" s="88">
        <v>1</v>
      </c>
      <c r="K141" s="88">
        <v>5</v>
      </c>
      <c r="L141" s="88">
        <v>1</v>
      </c>
      <c r="M141" s="60"/>
      <c r="N141" s="85"/>
      <c r="O141" s="60"/>
      <c r="P141" s="60"/>
    </row>
    <row r="142" spans="2:16">
      <c r="B142" s="43" t="s">
        <v>106</v>
      </c>
      <c r="C142" s="4" t="s">
        <v>15</v>
      </c>
      <c r="D142" s="74">
        <v>438.6</v>
      </c>
      <c r="E142" s="84">
        <v>627</v>
      </c>
      <c r="F142" s="6">
        <f t="shared" si="35"/>
        <v>1.4295485636114911</v>
      </c>
      <c r="G142" s="87">
        <f t="shared" si="33"/>
        <v>4.9441786283891549</v>
      </c>
      <c r="H142" s="69">
        <v>31</v>
      </c>
      <c r="I142" s="16">
        <v>0</v>
      </c>
      <c r="J142" s="17">
        <v>5</v>
      </c>
      <c r="K142" s="17">
        <v>20</v>
      </c>
      <c r="L142" s="88">
        <v>6</v>
      </c>
      <c r="M142" s="61"/>
      <c r="N142" s="85"/>
      <c r="O142" s="61"/>
      <c r="P142" s="61"/>
    </row>
    <row r="143" spans="2:16" ht="25.5" hidden="1">
      <c r="B143" s="43" t="s">
        <v>107</v>
      </c>
      <c r="C143" s="4" t="s">
        <v>108</v>
      </c>
      <c r="D143" s="74">
        <v>39</v>
      </c>
      <c r="E143" s="84">
        <v>54</v>
      </c>
      <c r="F143" s="6">
        <f t="shared" si="35"/>
        <v>1.3846153846153846</v>
      </c>
      <c r="G143" s="87">
        <v>0</v>
      </c>
      <c r="H143" s="69">
        <v>0</v>
      </c>
      <c r="I143" s="16">
        <v>0</v>
      </c>
      <c r="J143" s="17">
        <v>0</v>
      </c>
      <c r="K143" s="17">
        <v>0</v>
      </c>
      <c r="L143" s="88">
        <v>0</v>
      </c>
      <c r="M143" s="61"/>
      <c r="N143" s="85"/>
      <c r="O143" s="61"/>
      <c r="P143" s="61"/>
    </row>
    <row r="144" spans="2:16" s="26" customFormat="1">
      <c r="B144" s="110" t="s">
        <v>78</v>
      </c>
      <c r="C144" s="110"/>
      <c r="D144" s="42">
        <v>1309.2</v>
      </c>
      <c r="E144" s="42">
        <v>1873</v>
      </c>
      <c r="F144" s="20">
        <f t="shared" si="35"/>
        <v>1.4306446684998473</v>
      </c>
      <c r="G144" s="27">
        <f>H144*100/E144</f>
        <v>4.6449546182594768</v>
      </c>
      <c r="H144" s="42">
        <f>SUM(H130:H143)</f>
        <v>87</v>
      </c>
      <c r="I144" s="21">
        <f>SUM(I130:I143)</f>
        <v>0</v>
      </c>
      <c r="J144" s="21">
        <f t="shared" ref="J144:L144" si="36">SUM(J130:J143)</f>
        <v>14</v>
      </c>
      <c r="K144" s="21">
        <f t="shared" si="36"/>
        <v>61</v>
      </c>
      <c r="L144" s="21">
        <f t="shared" si="36"/>
        <v>12</v>
      </c>
      <c r="M144" s="61"/>
      <c r="N144" s="61"/>
      <c r="O144" s="61"/>
      <c r="P144" s="61"/>
    </row>
    <row r="145" spans="2:16" s="26" customFormat="1">
      <c r="B145" s="22"/>
      <c r="C145" s="23" t="s">
        <v>16</v>
      </c>
      <c r="D145" s="19" t="e">
        <f>SUM(D19,D25,#REF!,D29,D36,D40,D47,D54,D62,D70,D79,D89,D97,D104,D117,D121,D128,D144)</f>
        <v>#REF!</v>
      </c>
      <c r="E145" s="21" t="e">
        <f>SUM(E19,E25,#REF!,E29,E36,E40,E47,E54,E62,E70,E79,E89,E97,E104,E117,E121,E128,E144)</f>
        <v>#REF!</v>
      </c>
      <c r="F145" s="20" t="e">
        <f t="shared" si="35"/>
        <v>#REF!</v>
      </c>
      <c r="G145" s="27" t="e">
        <f>H145*100/E145</f>
        <v>#REF!</v>
      </c>
      <c r="H145" s="21">
        <f>SUM(H19,H25,H29,H36,H40,H47,H54,H62,H70,H79,H89,H97,H104,H117,H121,H128,H144)</f>
        <v>929.04</v>
      </c>
      <c r="I145" s="21">
        <f>SUM(I19,I25,I29,I36,I40,I47,I54,I62,I70,I79,I89,I97,I104,I117,I121,I128,I144)</f>
        <v>0</v>
      </c>
      <c r="J145" s="21">
        <f>SUM(J19,J25,J29,J36,J40,J47,J54,J62,J70,J79,J89,J97,J104,J117,J121,J128,J144)</f>
        <v>118</v>
      </c>
      <c r="K145" s="21">
        <f>SUM(K19,K25,K29,K36,K40,K47,K54,K62,K70,K79,K89,K97,K104,K117,K121,K128,K144)</f>
        <v>661</v>
      </c>
      <c r="L145" s="21">
        <f>SUM(L19,L25,L29,L36,L40,L47,L54,L62,L70,L79,L89,L97,L104,L117,L121,L128,L144)</f>
        <v>150</v>
      </c>
      <c r="M145" s="61"/>
      <c r="N145" s="61"/>
      <c r="O145" s="61"/>
      <c r="P145" s="61"/>
    </row>
    <row r="146" spans="2:16">
      <c r="D146" s="31"/>
      <c r="M146" s="64"/>
      <c r="N146" s="64"/>
      <c r="O146" s="64"/>
      <c r="P146" s="64"/>
    </row>
    <row r="147" spans="2:16" ht="19.5" customHeight="1">
      <c r="C147" s="107"/>
      <c r="D147" s="107"/>
      <c r="E147" s="107"/>
      <c r="F147" s="107"/>
      <c r="H147" s="30"/>
    </row>
    <row r="148" spans="2:16">
      <c r="H148" s="30"/>
    </row>
    <row r="150" spans="2:16" ht="36" customHeight="1">
      <c r="C150" s="107"/>
      <c r="D150" s="107"/>
      <c r="E150" s="107"/>
      <c r="F150" s="107"/>
      <c r="I150" s="108"/>
      <c r="J150" s="108"/>
      <c r="K150" s="108"/>
    </row>
    <row r="151" spans="2:16" hidden="1">
      <c r="C151" s="107"/>
      <c r="D151" s="107"/>
      <c r="E151" s="107"/>
      <c r="F151" s="107"/>
    </row>
  </sheetData>
  <mergeCells count="71">
    <mergeCell ref="H1:L1"/>
    <mergeCell ref="F8:F12"/>
    <mergeCell ref="B71:L71"/>
    <mergeCell ref="M9:M11"/>
    <mergeCell ref="N9:P9"/>
    <mergeCell ref="N10:O10"/>
    <mergeCell ref="B47:C47"/>
    <mergeCell ref="K11:K12"/>
    <mergeCell ref="L10:L12"/>
    <mergeCell ref="B14:L14"/>
    <mergeCell ref="B4:L4"/>
    <mergeCell ref="B5:L5"/>
    <mergeCell ref="B6:L6"/>
    <mergeCell ref="F3:L3"/>
    <mergeCell ref="F2:L2"/>
    <mergeCell ref="E8:E12"/>
    <mergeCell ref="R15:T18"/>
    <mergeCell ref="B20:L20"/>
    <mergeCell ref="B26:L26"/>
    <mergeCell ref="B29:C29"/>
    <mergeCell ref="B30:L30"/>
    <mergeCell ref="B25:C25"/>
    <mergeCell ref="B19:C19"/>
    <mergeCell ref="B80:L80"/>
    <mergeCell ref="G8:L8"/>
    <mergeCell ref="B37:L37"/>
    <mergeCell ref="B41:L41"/>
    <mergeCell ref="B48:L48"/>
    <mergeCell ref="B55:L55"/>
    <mergeCell ref="B63:L63"/>
    <mergeCell ref="I9:L9"/>
    <mergeCell ref="I10:K10"/>
    <mergeCell ref="J11:J12"/>
    <mergeCell ref="I11:I12"/>
    <mergeCell ref="B36:C36"/>
    <mergeCell ref="B40:C40"/>
    <mergeCell ref="U9:W12"/>
    <mergeCell ref="B79:C79"/>
    <mergeCell ref="B8:B12"/>
    <mergeCell ref="C8:C12"/>
    <mergeCell ref="B54:C54"/>
    <mergeCell ref="B62:C62"/>
    <mergeCell ref="B70:C70"/>
    <mergeCell ref="M8:P8"/>
    <mergeCell ref="P10:P11"/>
    <mergeCell ref="G9:G12"/>
    <mergeCell ref="H9:H12"/>
    <mergeCell ref="P73:P74"/>
    <mergeCell ref="M73:M74"/>
    <mergeCell ref="O73:O74"/>
    <mergeCell ref="Q9:S12"/>
    <mergeCell ref="D8:D12"/>
    <mergeCell ref="B122:L122"/>
    <mergeCell ref="B129:L129"/>
    <mergeCell ref="B128:C128"/>
    <mergeCell ref="B89:C89"/>
    <mergeCell ref="B121:C121"/>
    <mergeCell ref="B117:C117"/>
    <mergeCell ref="B90:L90"/>
    <mergeCell ref="B97:C97"/>
    <mergeCell ref="B105:L105"/>
    <mergeCell ref="B118:L118"/>
    <mergeCell ref="B104:C104"/>
    <mergeCell ref="B98:L98"/>
    <mergeCell ref="C147:F147"/>
    <mergeCell ref="C150:F151"/>
    <mergeCell ref="I150:K150"/>
    <mergeCell ref="P136:P138"/>
    <mergeCell ref="O136:O138"/>
    <mergeCell ref="M136:M138"/>
    <mergeCell ref="B144:C14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7" workbookViewId="0">
      <selection activeCell="O17" sqref="O17"/>
    </sheetView>
  </sheetViews>
  <sheetFormatPr defaultRowHeight="15"/>
  <cols>
    <col min="1" max="1" width="5" customWidth="1"/>
    <col min="2" max="2" width="17.28515625" customWidth="1"/>
    <col min="3" max="3" width="17.85546875" customWidth="1"/>
    <col min="8" max="8" width="10.5703125" customWidth="1"/>
    <col min="9" max="9" width="30.14062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 t="s">
        <v>110</v>
      </c>
    </row>
    <row r="2" spans="1:11">
      <c r="A2" s="33"/>
      <c r="B2" s="32"/>
      <c r="C2" s="32"/>
      <c r="D2" s="32"/>
      <c r="E2" s="32"/>
      <c r="F2" s="32"/>
      <c r="G2" s="32"/>
      <c r="H2" s="32"/>
      <c r="I2" s="32"/>
    </row>
    <row r="3" spans="1:11" ht="15.75">
      <c r="A3" s="34"/>
      <c r="B3" s="32"/>
      <c r="C3" s="32"/>
      <c r="D3" s="32"/>
      <c r="E3" s="32"/>
      <c r="F3" s="32"/>
      <c r="G3" s="32"/>
      <c r="H3" s="32"/>
      <c r="I3" s="35" t="s">
        <v>118</v>
      </c>
    </row>
    <row r="4" spans="1:11" ht="15.75">
      <c r="A4" s="34"/>
      <c r="B4" s="32"/>
      <c r="C4" s="32"/>
      <c r="D4" s="32"/>
      <c r="E4" s="32"/>
      <c r="F4" s="32"/>
      <c r="G4" s="32"/>
      <c r="H4" s="32"/>
      <c r="I4" s="35" t="s">
        <v>119</v>
      </c>
    </row>
    <row r="5" spans="1:11" ht="15.75">
      <c r="A5" s="34"/>
      <c r="B5" s="32"/>
      <c r="C5" s="32"/>
      <c r="D5" s="32"/>
      <c r="E5" s="32"/>
      <c r="F5" s="32"/>
      <c r="G5" s="32"/>
      <c r="H5" s="32"/>
      <c r="I5" s="35" t="s">
        <v>92</v>
      </c>
    </row>
    <row r="6" spans="1:11" ht="15.75">
      <c r="A6" s="33"/>
      <c r="B6" s="32"/>
      <c r="C6" s="32"/>
      <c r="D6" s="32"/>
      <c r="E6" s="32"/>
      <c r="F6" s="32"/>
      <c r="G6" s="32"/>
      <c r="H6" s="32"/>
      <c r="I6" s="36"/>
    </row>
    <row r="7" spans="1:11" ht="18.75">
      <c r="A7" s="136" t="s">
        <v>127</v>
      </c>
      <c r="B7" s="136"/>
      <c r="C7" s="136"/>
      <c r="D7" s="136"/>
      <c r="E7" s="136"/>
      <c r="F7" s="136"/>
      <c r="G7" s="136"/>
      <c r="H7" s="136"/>
      <c r="I7" s="136"/>
    </row>
    <row r="8" spans="1:11" ht="18.75">
      <c r="A8" s="136" t="s">
        <v>111</v>
      </c>
      <c r="B8" s="136"/>
      <c r="C8" s="136"/>
      <c r="D8" s="136"/>
      <c r="E8" s="136"/>
      <c r="F8" s="136"/>
      <c r="G8" s="136"/>
      <c r="H8" s="136"/>
      <c r="I8" s="136"/>
    </row>
    <row r="9" spans="1:11" ht="18.75">
      <c r="A9" s="136" t="s">
        <v>121</v>
      </c>
      <c r="B9" s="136"/>
      <c r="C9" s="136"/>
      <c r="D9" s="136"/>
      <c r="E9" s="136"/>
      <c r="F9" s="136"/>
      <c r="G9" s="136"/>
      <c r="H9" s="136"/>
      <c r="I9" s="136"/>
    </row>
    <row r="10" spans="1:11" ht="18.75">
      <c r="A10" s="37"/>
      <c r="B10" s="38"/>
      <c r="C10" s="38"/>
      <c r="D10" s="38"/>
      <c r="E10" s="38"/>
      <c r="F10" s="38"/>
      <c r="G10" s="38"/>
      <c r="H10" s="38"/>
      <c r="I10" s="38"/>
    </row>
    <row r="11" spans="1:11" ht="18.75" customHeight="1">
      <c r="A11" s="137" t="s">
        <v>45</v>
      </c>
      <c r="B11" s="137" t="s">
        <v>112</v>
      </c>
      <c r="C11" s="137" t="s">
        <v>113</v>
      </c>
      <c r="D11" s="140" t="s">
        <v>114</v>
      </c>
      <c r="E11" s="140"/>
      <c r="F11" s="140"/>
      <c r="G11" s="140"/>
      <c r="H11" s="140"/>
      <c r="I11" s="140"/>
    </row>
    <row r="12" spans="1:11" ht="18.75" customHeight="1">
      <c r="A12" s="138"/>
      <c r="B12" s="138"/>
      <c r="C12" s="138"/>
      <c r="D12" s="140" t="s">
        <v>65</v>
      </c>
      <c r="E12" s="140"/>
      <c r="F12" s="140" t="s">
        <v>66</v>
      </c>
      <c r="G12" s="140"/>
      <c r="H12" s="140" t="s">
        <v>115</v>
      </c>
      <c r="I12" s="140"/>
    </row>
    <row r="13" spans="1:11" ht="56.25">
      <c r="A13" s="139"/>
      <c r="B13" s="139"/>
      <c r="C13" s="139"/>
      <c r="D13" s="39" t="s">
        <v>0</v>
      </c>
      <c r="E13" s="40" t="s">
        <v>116</v>
      </c>
      <c r="F13" s="39" t="s">
        <v>0</v>
      </c>
      <c r="G13" s="40" t="s">
        <v>116</v>
      </c>
      <c r="H13" s="39" t="s">
        <v>0</v>
      </c>
      <c r="I13" s="40" t="s">
        <v>46</v>
      </c>
    </row>
    <row r="14" spans="1:11" ht="18.75">
      <c r="A14" s="93" t="s">
        <v>1</v>
      </c>
      <c r="B14" s="95" t="s">
        <v>117</v>
      </c>
      <c r="C14" s="93">
        <v>19465</v>
      </c>
      <c r="D14" s="93">
        <v>779</v>
      </c>
      <c r="E14" s="96">
        <v>83.8</v>
      </c>
      <c r="F14" s="93">
        <v>150</v>
      </c>
      <c r="G14" s="96">
        <v>16.2</v>
      </c>
      <c r="H14" s="93">
        <v>929</v>
      </c>
      <c r="I14" s="97">
        <f>H14*100/C14</f>
        <v>4.7726688928846652</v>
      </c>
    </row>
    <row r="15" spans="1:11" ht="18.75">
      <c r="A15" s="92"/>
      <c r="B15" s="53"/>
      <c r="C15" s="92"/>
      <c r="D15" s="92"/>
      <c r="E15" s="94"/>
      <c r="F15" s="92"/>
      <c r="G15" s="54"/>
      <c r="H15" s="92"/>
      <c r="I15" s="55"/>
      <c r="J15" s="45"/>
      <c r="K15" s="45"/>
    </row>
    <row r="16" spans="1:11" ht="18.75">
      <c r="A16" s="92"/>
      <c r="B16" s="53"/>
      <c r="C16" s="92"/>
      <c r="D16" s="92"/>
      <c r="E16" s="94"/>
      <c r="F16" s="92"/>
      <c r="G16" s="54"/>
      <c r="H16" s="92"/>
      <c r="I16" s="55"/>
      <c r="J16" s="45"/>
      <c r="K16" s="45"/>
    </row>
    <row r="17" spans="1:11" ht="18.75" customHeight="1">
      <c r="A17" s="52"/>
      <c r="B17" s="107" t="s">
        <v>122</v>
      </c>
      <c r="C17" s="107"/>
      <c r="D17" s="107"/>
      <c r="E17" s="107"/>
      <c r="F17" s="107"/>
      <c r="G17" s="107"/>
      <c r="H17" s="1"/>
      <c r="I17" s="1"/>
      <c r="J17" s="1"/>
    </row>
    <row r="18" spans="1:11" ht="15.75">
      <c r="B18" s="9"/>
      <c r="C18" s="9"/>
      <c r="D18" s="9"/>
      <c r="E18" s="9"/>
      <c r="F18" s="12"/>
      <c r="G18" s="30"/>
      <c r="H18" s="1"/>
      <c r="I18" s="1"/>
      <c r="J18" s="1"/>
    </row>
    <row r="19" spans="1:11" ht="15.75">
      <c r="B19" s="9"/>
      <c r="C19" s="9"/>
      <c r="D19" s="9"/>
      <c r="E19" s="9"/>
      <c r="F19" s="12"/>
      <c r="G19" s="1"/>
      <c r="H19" s="1"/>
      <c r="I19" s="1"/>
      <c r="J19" s="1"/>
    </row>
    <row r="20" spans="1:11" ht="15.75">
      <c r="B20" s="107" t="s">
        <v>123</v>
      </c>
      <c r="C20" s="107"/>
      <c r="D20" s="107"/>
      <c r="E20" s="107"/>
      <c r="F20" s="12"/>
      <c r="G20" s="1"/>
    </row>
    <row r="21" spans="1:11" ht="15.75">
      <c r="B21" s="107"/>
      <c r="C21" s="107"/>
      <c r="D21" s="107"/>
      <c r="E21" s="107"/>
      <c r="F21" s="12"/>
      <c r="G21" s="1"/>
      <c r="H21" s="135" t="s">
        <v>124</v>
      </c>
      <c r="I21" s="135"/>
      <c r="J21" s="28"/>
      <c r="K21" s="28"/>
    </row>
    <row r="22" spans="1:11" ht="15.75">
      <c r="B22" s="9"/>
      <c r="C22" s="9"/>
      <c r="D22" s="9"/>
      <c r="E22" s="9"/>
      <c r="F22" s="12"/>
      <c r="G22" s="1"/>
      <c r="H22" s="108" t="s">
        <v>125</v>
      </c>
      <c r="I22" s="108"/>
      <c r="J22" s="1"/>
    </row>
    <row r="23" spans="1:11" ht="15.75">
      <c r="B23" s="9"/>
      <c r="C23" s="9"/>
      <c r="D23" s="9"/>
      <c r="E23" s="9"/>
      <c r="F23" s="12"/>
      <c r="G23" s="1"/>
      <c r="H23" s="1"/>
      <c r="I23" s="1"/>
      <c r="J23" s="1"/>
    </row>
    <row r="24" spans="1:11" ht="15.75">
      <c r="B24" s="9"/>
      <c r="C24" s="9"/>
      <c r="D24" s="9"/>
      <c r="E24" s="9"/>
      <c r="F24" s="12"/>
      <c r="G24" s="1"/>
      <c r="H24" s="1" t="s">
        <v>126</v>
      </c>
      <c r="I24" s="1"/>
      <c r="J24" s="1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5"/>
    </row>
    <row r="28" spans="1:11">
      <c r="A28" s="46"/>
      <c r="B28" s="44"/>
      <c r="C28" s="44"/>
      <c r="D28" s="44"/>
      <c r="E28" s="44"/>
      <c r="F28" s="44"/>
      <c r="G28" s="44"/>
      <c r="H28" s="44"/>
      <c r="I28" s="44"/>
      <c r="J28" s="45"/>
    </row>
    <row r="29" spans="1:11" ht="15.75">
      <c r="A29" s="47"/>
      <c r="B29" s="44"/>
      <c r="C29" s="44"/>
      <c r="D29" s="44"/>
      <c r="E29" s="44"/>
      <c r="F29" s="44"/>
      <c r="G29" s="44"/>
      <c r="H29" s="44"/>
      <c r="I29" s="48"/>
      <c r="J29" s="45"/>
    </row>
    <row r="30" spans="1:11" ht="15.75">
      <c r="A30" s="47"/>
      <c r="B30" s="44"/>
      <c r="C30" s="44"/>
      <c r="D30" s="44"/>
      <c r="E30" s="44"/>
      <c r="F30" s="44"/>
      <c r="G30" s="44"/>
      <c r="H30" s="44"/>
      <c r="I30" s="48"/>
      <c r="J30" s="45"/>
    </row>
    <row r="31" spans="1:11" ht="15.75">
      <c r="A31" s="47"/>
      <c r="B31" s="44"/>
      <c r="C31" s="44"/>
      <c r="D31" s="44"/>
      <c r="E31" s="44"/>
      <c r="F31" s="44"/>
      <c r="G31" s="44"/>
      <c r="H31" s="44"/>
      <c r="I31" s="48"/>
      <c r="J31" s="45"/>
    </row>
    <row r="32" spans="1:11" ht="15.75">
      <c r="A32" s="46"/>
      <c r="B32" s="44"/>
      <c r="C32" s="44"/>
      <c r="D32" s="44"/>
      <c r="E32" s="44"/>
      <c r="F32" s="44"/>
      <c r="G32" s="44"/>
      <c r="H32" s="44"/>
      <c r="I32" s="49"/>
      <c r="J32" s="45"/>
    </row>
    <row r="33" spans="1:10" ht="18.75">
      <c r="A33" s="141"/>
      <c r="B33" s="141"/>
      <c r="C33" s="141"/>
      <c r="D33" s="141"/>
      <c r="E33" s="141"/>
      <c r="F33" s="141"/>
      <c r="G33" s="141"/>
      <c r="H33" s="141"/>
      <c r="I33" s="141"/>
      <c r="J33" s="45"/>
    </row>
    <row r="34" spans="1:10" ht="18.75">
      <c r="A34" s="141"/>
      <c r="B34" s="141"/>
      <c r="C34" s="141"/>
      <c r="D34" s="141"/>
      <c r="E34" s="141"/>
      <c r="F34" s="141"/>
      <c r="G34" s="141"/>
      <c r="H34" s="141"/>
      <c r="I34" s="141"/>
      <c r="J34" s="45"/>
    </row>
    <row r="35" spans="1:10" ht="18.75">
      <c r="A35" s="141"/>
      <c r="B35" s="141"/>
      <c r="C35" s="141"/>
      <c r="D35" s="141"/>
      <c r="E35" s="141"/>
      <c r="F35" s="141"/>
      <c r="G35" s="141"/>
      <c r="H35" s="141"/>
      <c r="I35" s="141"/>
      <c r="J35" s="45"/>
    </row>
    <row r="36" spans="1:10" ht="18.75">
      <c r="A36" s="50"/>
      <c r="B36" s="51"/>
      <c r="C36" s="51"/>
      <c r="D36" s="51"/>
      <c r="E36" s="51"/>
      <c r="F36" s="51"/>
      <c r="G36" s="51"/>
      <c r="H36" s="51"/>
      <c r="I36" s="51"/>
      <c r="J36" s="45"/>
    </row>
    <row r="37" spans="1:10" ht="18.75">
      <c r="A37" s="142"/>
      <c r="B37" s="142"/>
      <c r="C37" s="142"/>
      <c r="D37" s="142"/>
      <c r="E37" s="142"/>
      <c r="F37" s="142"/>
      <c r="G37" s="142"/>
      <c r="H37" s="142"/>
      <c r="I37" s="142"/>
      <c r="J37" s="45"/>
    </row>
    <row r="38" spans="1:10" ht="18.75">
      <c r="A38" s="142"/>
      <c r="B38" s="142"/>
      <c r="C38" s="142"/>
      <c r="D38" s="142"/>
      <c r="E38" s="142"/>
      <c r="F38" s="142"/>
      <c r="G38" s="142"/>
      <c r="H38" s="142"/>
      <c r="I38" s="142"/>
      <c r="J38" s="45"/>
    </row>
    <row r="39" spans="1:10" ht="18.75">
      <c r="A39" s="142"/>
      <c r="B39" s="142"/>
      <c r="C39" s="142"/>
      <c r="D39" s="52"/>
      <c r="E39" s="52"/>
      <c r="F39" s="52"/>
      <c r="G39" s="52"/>
      <c r="H39" s="52"/>
      <c r="I39" s="52"/>
      <c r="J39" s="45"/>
    </row>
    <row r="40" spans="1:10" ht="18.75">
      <c r="A40" s="52"/>
      <c r="B40" s="53"/>
      <c r="C40" s="52"/>
      <c r="D40" s="52"/>
      <c r="E40" s="54"/>
      <c r="F40" s="52"/>
      <c r="G40" s="54"/>
      <c r="H40" s="52"/>
      <c r="I40" s="55"/>
      <c r="J40" s="45"/>
    </row>
    <row r="41" spans="1:10" ht="18.75">
      <c r="A41" s="52"/>
      <c r="B41" s="53"/>
      <c r="C41" s="52"/>
      <c r="D41" s="52"/>
      <c r="E41" s="54"/>
      <c r="F41" s="52"/>
      <c r="G41" s="54"/>
      <c r="H41" s="52"/>
      <c r="I41" s="55"/>
      <c r="J41" s="45"/>
    </row>
  </sheetData>
  <mergeCells count="24">
    <mergeCell ref="A33:I33"/>
    <mergeCell ref="A34:I34"/>
    <mergeCell ref="A35:I35"/>
    <mergeCell ref="A37:A39"/>
    <mergeCell ref="B37:B39"/>
    <mergeCell ref="C37:C39"/>
    <mergeCell ref="D37:I37"/>
    <mergeCell ref="D38:E38"/>
    <mergeCell ref="F38:G38"/>
    <mergeCell ref="H38:I38"/>
    <mergeCell ref="H22:I22"/>
    <mergeCell ref="H21:I21"/>
    <mergeCell ref="B20:E21"/>
    <mergeCell ref="B17:G17"/>
    <mergeCell ref="A7:I7"/>
    <mergeCell ref="A8:I8"/>
    <mergeCell ref="A9:I9"/>
    <mergeCell ref="A11:A13"/>
    <mergeCell ref="B11:B13"/>
    <mergeCell ref="C11:C13"/>
    <mergeCell ref="D11:I11"/>
    <mergeCell ref="D12:E12"/>
    <mergeCell ref="F12:G12"/>
    <mergeCell ref="H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лось </vt:lpstr>
      <vt:lpstr>ЛИМИТ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2018-07-24T13:20:03Z</dcterms:modified>
</cp:coreProperties>
</file>