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8" windowWidth="15576" windowHeight="11736"/>
  </bookViews>
  <sheets>
    <sheet name="ИТОГ" sheetId="2" r:id="rId1"/>
    <sheet name="Бюджет РК" sheetId="1" state="hidden" r:id="rId2"/>
  </sheets>
  <definedNames>
    <definedName name="_xlnm.Print_Area" localSheetId="0">ИТОГ!$A$1:$K$117</definedName>
  </definedNames>
  <calcPr calcId="125725"/>
</workbook>
</file>

<file path=xl/calcChain.xml><?xml version="1.0" encoding="utf-8"?>
<calcChain xmlns="http://schemas.openxmlformats.org/spreadsheetml/2006/main">
  <c r="H116" i="2"/>
  <c r="J115"/>
  <c r="J116"/>
  <c r="J111"/>
  <c r="J110" s="1"/>
  <c r="J108"/>
  <c r="J107" s="1"/>
  <c r="I105"/>
  <c r="J105"/>
  <c r="H105"/>
  <c r="I104"/>
  <c r="I103" s="1"/>
  <c r="H104"/>
  <c r="H103" s="1"/>
  <c r="I101"/>
  <c r="J101"/>
  <c r="H101"/>
  <c r="H111"/>
  <c r="H110" s="1"/>
  <c r="I108"/>
  <c r="I107" s="1"/>
  <c r="H108"/>
  <c r="J100"/>
  <c r="J99" s="1"/>
  <c r="I100"/>
  <c r="I99" s="1"/>
  <c r="H100"/>
  <c r="H99" s="1"/>
  <c r="H107"/>
  <c r="J97"/>
  <c r="J96" s="1"/>
  <c r="I97"/>
  <c r="I96" s="1"/>
  <c r="H97"/>
  <c r="H96" s="1"/>
  <c r="J103"/>
  <c r="I111"/>
  <c r="I110" s="1"/>
  <c r="J113"/>
  <c r="J112" s="1"/>
  <c r="I113"/>
  <c r="I112" s="1"/>
  <c r="H113"/>
  <c r="H112" s="1"/>
  <c r="I91"/>
  <c r="J91"/>
  <c r="H91"/>
  <c r="H88"/>
  <c r="J85"/>
  <c r="I85"/>
  <c r="H85"/>
  <c r="J78"/>
  <c r="I78"/>
  <c r="H78"/>
  <c r="J75"/>
  <c r="I75"/>
  <c r="H75"/>
  <c r="J72"/>
  <c r="I72"/>
  <c r="H72"/>
  <c r="J69"/>
  <c r="J68" s="1"/>
  <c r="I69"/>
  <c r="I68" s="1"/>
  <c r="H69"/>
  <c r="H68" s="1"/>
  <c r="J66"/>
  <c r="I66"/>
  <c r="H66"/>
  <c r="J63"/>
  <c r="I63"/>
  <c r="H63"/>
  <c r="E79" i="1"/>
  <c r="J89" i="2" s="1"/>
  <c r="J87" s="1"/>
  <c r="D79" i="1"/>
  <c r="I89" i="2" s="1"/>
  <c r="I87" s="1"/>
  <c r="D58" i="1"/>
  <c r="I81" i="2" s="1"/>
  <c r="I80" s="1"/>
  <c r="E58" i="1"/>
  <c r="J81" i="2" s="1"/>
  <c r="J80" s="1"/>
  <c r="C58" i="1"/>
  <c r="H81" i="2" s="1"/>
  <c r="H80" s="1"/>
  <c r="C91" i="1"/>
  <c r="H95" i="2" s="1"/>
  <c r="H93" s="1"/>
  <c r="C86" i="1"/>
  <c r="C79"/>
  <c r="H89" i="2" s="1"/>
  <c r="C68" i="1"/>
  <c r="H86" i="2" s="1"/>
  <c r="C66" i="1"/>
  <c r="H83" i="2" s="1"/>
  <c r="H82" s="1"/>
  <c r="C49" i="1"/>
  <c r="H79" i="2" s="1"/>
  <c r="C43" i="1"/>
  <c r="H76" i="2" s="1"/>
  <c r="C41" i="1"/>
  <c r="C19"/>
  <c r="H67" i="2" s="1"/>
  <c r="C10" i="1"/>
  <c r="D10"/>
  <c r="E10"/>
  <c r="D91"/>
  <c r="I95" i="2" s="1"/>
  <c r="I93" s="1"/>
  <c r="E91" i="1"/>
  <c r="J95" i="2" s="1"/>
  <c r="J93" s="1"/>
  <c r="D86" i="1"/>
  <c r="E86"/>
  <c r="D68"/>
  <c r="I86" i="2" s="1"/>
  <c r="E68" i="1"/>
  <c r="J86" i="2" s="1"/>
  <c r="D66" i="1"/>
  <c r="I83" i="2" s="1"/>
  <c r="I82" s="1"/>
  <c r="E66" i="1"/>
  <c r="J83" i="2" s="1"/>
  <c r="J82" s="1"/>
  <c r="D49" i="1"/>
  <c r="I79" i="2" s="1"/>
  <c r="E49" i="1"/>
  <c r="J79" i="2" s="1"/>
  <c r="D43" i="1"/>
  <c r="I76" i="2" s="1"/>
  <c r="E43" i="1"/>
  <c r="J76" i="2" s="1"/>
  <c r="D41" i="1"/>
  <c r="I73" i="2" s="1"/>
  <c r="E41" i="1"/>
  <c r="J73" i="2" s="1"/>
  <c r="D19" i="1"/>
  <c r="I67" i="2" s="1"/>
  <c r="E19" i="1"/>
  <c r="J67" i="2" s="1"/>
  <c r="J65" s="1"/>
  <c r="D127" i="1" l="1"/>
  <c r="C127"/>
  <c r="I65" i="2"/>
  <c r="I116"/>
  <c r="I115"/>
  <c r="E127" i="1"/>
  <c r="H87" i="2"/>
  <c r="H84"/>
  <c r="J84"/>
  <c r="I84"/>
  <c r="H77"/>
  <c r="J77"/>
  <c r="I77"/>
  <c r="H74"/>
  <c r="J74"/>
  <c r="I74"/>
  <c r="I71"/>
  <c r="H71"/>
  <c r="J71"/>
  <c r="H65"/>
  <c r="I114" l="1"/>
  <c r="H114"/>
</calcChain>
</file>

<file path=xl/sharedStrings.xml><?xml version="1.0" encoding="utf-8"?>
<sst xmlns="http://schemas.openxmlformats.org/spreadsheetml/2006/main" count="1078" uniqueCount="402">
  <si>
    <t>План мероприятий по росту доходного оптенциала Республики Карелия и по оптимизации расходов бюджета Республики Карелия</t>
  </si>
  <si>
    <t>Ответственный исполнитель</t>
  </si>
  <si>
    <t>Значения целевого показателя</t>
  </si>
  <si>
    <t>2018 год</t>
  </si>
  <si>
    <t>2019 год</t>
  </si>
  <si>
    <t>2020 год</t>
  </si>
  <si>
    <t>Примечание (СПРАВОЧНО)</t>
  </si>
  <si>
    <t>увеличение объема инвестиций в основной капитал (за исключением бюджетных средств), %</t>
  </si>
  <si>
    <t xml:space="preserve">увеличение доли среднесписочной численности работников на предприятиях малого и среднего предпринимательства в общей численности занятого населения, % </t>
  </si>
  <si>
    <t>снижение численности безработных граждан, зарегистрированных в органах службы занятости, %</t>
  </si>
  <si>
    <t>Целевой индикатор</t>
  </si>
  <si>
    <t>Министерство экономического развития и промышленности республики Карелия</t>
  </si>
  <si>
    <t>Группа полномочий</t>
  </si>
  <si>
    <t>Бюджетный эффект, млн. рублей</t>
  </si>
  <si>
    <t>КЦСР</t>
  </si>
  <si>
    <t>Мероприятие Программы</t>
  </si>
  <si>
    <t>2. Расходные обязательства по полномочиям в сфере поддержки экономики и малого и среднего предпринимательства</t>
  </si>
  <si>
    <t xml:space="preserve">3. Осуществление дорожной деятельности </t>
  </si>
  <si>
    <t xml:space="preserve">5. Осуществление полномочий по тарифному регулированию в сфере коммунального хозяйства </t>
  </si>
  <si>
    <t>6. Осуществление полномочий в сфере образования</t>
  </si>
  <si>
    <t>7. Осуществление полномочий в сфере культуры</t>
  </si>
  <si>
    <t xml:space="preserve">8. Расходные обязательства по осуществлению полномочий в сфере здравоохранения </t>
  </si>
  <si>
    <t>9. Расходные обязательства по взносам на обязательное медицинское страхование за неработающее население</t>
  </si>
  <si>
    <t xml:space="preserve">10. Социальная поддержка населения </t>
  </si>
  <si>
    <t>11. Полномочия в сфере физкультуры и спорта</t>
  </si>
  <si>
    <t>12. Полномочия в сфере тушения пожаров (за исключением лесных пожаров), ликвидации чрезвычайных ситуаций, первичных мер пожарной безопасности</t>
  </si>
  <si>
    <t>13.  Расходы на обслуживание долговых обязательств</t>
  </si>
  <si>
    <t>14. Расходные обязательства по прочим полномочиям, отраженным в пункте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(далее - Закон № 184-ФЗ)3</t>
  </si>
  <si>
    <t>15. Расходные обязательства по полномочиям, связанным с предоставлением гарантий и компенсаций для лиц работающих и проживающих в районах Крайнего Севера и приравненных к ним местностям</t>
  </si>
  <si>
    <t>16. Иные полномочия, не включенные в пункт 2 статьи 26.3 Закона № 184-ФЗ</t>
  </si>
  <si>
    <t>17. Расходные обязательства по полномочиям по пункту 5 статьи 26.3 Закона № 184-ФЗ</t>
  </si>
  <si>
    <t xml:space="preserve">18. Расходные обязательства по вопросам местного значения - Обязательства в сфере строительства жилья </t>
  </si>
  <si>
    <t xml:space="preserve">19. Расходные обязательства по вопросам местного значения - Обязательства в сфере коммунального хозяйства </t>
  </si>
  <si>
    <t xml:space="preserve">20. Расходные обязательства по вопросам местного значения - Обязательства в сфере градостроительства и землепользования </t>
  </si>
  <si>
    <t xml:space="preserve">21. Расходные обязательства по вопросам местного значения - Обязательства в сфере благоустройства </t>
  </si>
  <si>
    <t>24. Расходные обязательства по правам всех видов муниципальных образований</t>
  </si>
  <si>
    <t>23. Расходные обязательства по прочим вопросам местного значения и прочим полномочиям Консолидированный свод реестров расходных обязательств муниципальных образований, входящих в состав субъекта Российской Федерации</t>
  </si>
  <si>
    <t>Администрация Главы Республики Карелия, Министерство финансов Республики Карелия</t>
  </si>
  <si>
    <t>Х</t>
  </si>
  <si>
    <t>Централизация по ведению бухгалтерского учета</t>
  </si>
  <si>
    <t>Министерство финансов Республики Карелия</t>
  </si>
  <si>
    <t>01</t>
  </si>
  <si>
    <t>15С0010820</t>
  </si>
  <si>
    <t>120; 240</t>
  </si>
  <si>
    <t>Централизация по обслуживанию и содержанию административных зданий (помещений), включая охрану административных зданий (помещений)</t>
  </si>
  <si>
    <t>30С0010210</t>
  </si>
  <si>
    <t>Администрация Главы Республики Карелия</t>
  </si>
  <si>
    <t>08</t>
  </si>
  <si>
    <t>02</t>
  </si>
  <si>
    <t>0700471650</t>
  </si>
  <si>
    <t>реорганизация АУ "Центр культуры "Премьер" путем присоединения к БУ "Центр национальных культур и народного творчества Республики Карелия"</t>
  </si>
  <si>
    <t>Министерство культуры Республики Карелия</t>
  </si>
  <si>
    <t>Министерство социальной защиты Республики Карелия</t>
  </si>
  <si>
    <t xml:space="preserve">18-ти государственных казенных учреждений центров социальной работы,  </t>
  </si>
  <si>
    <t>ГБУ СО РК Республиканский центр социальной помощи семье и детям "Сампо" и ГКУ СО РК"Республиканский социально-реабилитационный центр для несовершеннолетних "Возрождение"</t>
  </si>
  <si>
    <t>03</t>
  </si>
  <si>
    <t>04</t>
  </si>
  <si>
    <t>03 3 01 70720</t>
  </si>
  <si>
    <t>закрытие Паданского филиала ГБСУ СО РК  Медвежьегорский психоневрологический интернат</t>
  </si>
  <si>
    <t>Министерство по делам молодежи, физической культуре и спорту Республики Карелия</t>
  </si>
  <si>
    <t>реализация Плана мероприятий ("дорожной карты") по созданию Дирекции по эксплуатации спортивных сооружений на базе АУ Центр спортивной подготовки "Школа высшего спортивного мастерства"</t>
  </si>
  <si>
    <t>0</t>
  </si>
  <si>
    <t>1,7</t>
  </si>
  <si>
    <t>07</t>
  </si>
  <si>
    <t>611</t>
  </si>
  <si>
    <t>Реорганизация ГБУ Республики Карелия "Республиканский центр патриотического воспитания и подготовки гражданк военной службе" путем присоединения к нему ГБУ Республики Карелия "Карельский региональный центр молодежи"</t>
  </si>
  <si>
    <t>Министерство здравоохранения Республики Карелия</t>
  </si>
  <si>
    <t>09</t>
  </si>
  <si>
    <t>0110270020</t>
  </si>
  <si>
    <t>реорганизация в форме слияния (присоединения) государственных учреждений здравоохранения:                                                                                                                                     -  «Республиканской больницы им. В.А.Баранова», «Территориального центра медицины катастроф» и «Прионежской центральной районной больницы» с образованием ГБУ РК «Республиканская больница им. В.А.Баранова»;                                                                                                    -  "Городской стоматологической поликлиники" и  "Детской стоматологической поликлиники";                                                                            -"Медвежьегорская центральная районная больница" и  "Толвуйская амбулатория";                                                                                     -"Республиканской психиатрической больницы" и  "Республиканского психоневрологического диспансера"</t>
  </si>
  <si>
    <t>0610171300</t>
  </si>
  <si>
    <t>Управление труда и занятости Республики Карелия</t>
  </si>
  <si>
    <t xml:space="preserve">слияние Центров занятости населения Республики Карелия с образованием одного юридического лица </t>
  </si>
  <si>
    <t>0240170370</t>
  </si>
  <si>
    <t>реорганизация учреждений дополнительного образования</t>
  </si>
  <si>
    <t>Министерство образования Республики Карелия</t>
  </si>
  <si>
    <t>реорганизация учреждений среднего профессионального образования</t>
  </si>
  <si>
    <t>0240170300</t>
  </si>
  <si>
    <t xml:space="preserve"> 610,          620</t>
  </si>
  <si>
    <t>Интенсификация деятельности государственных учреждений Республики Карелия</t>
  </si>
  <si>
    <t xml:space="preserve">выведение из штатных расписаний подведомственных учреждений должностей юридических служб и создание на базе КУ "Централизованная бухгалтерия при Министерстве культуры  РК" отдела, осуществляющего юридическое сопровождение отрасли  </t>
  </si>
  <si>
    <t>Оптимизация бухгалтерской службы АУ "Издательство "Периодика"</t>
  </si>
  <si>
    <t>Министерство национальной и региональной политики Республики Карелия</t>
  </si>
  <si>
    <t>02, 04</t>
  </si>
  <si>
    <t>.03330170720 03320270660</t>
  </si>
  <si>
    <t xml:space="preserve">Министерство социальной защиты Республики Карелия  </t>
  </si>
  <si>
    <t>передача функций бюджетного учета в  ГБУ РК "Центр административного и бухгалтерского обеспечения Министерства социальной защиты Республики Карелия" по государственным учреждениям</t>
  </si>
  <si>
    <t>.0820171900</t>
  </si>
  <si>
    <t xml:space="preserve">перевод ГБУ "Республиканская спортивная школа олимпийского резерва" на бухгалтерское обслуживание в ЦБ при Министерстве по делам молодежи, физической культуре и спорту Республики Карелия </t>
  </si>
  <si>
    <t>01С0075080</t>
  </si>
  <si>
    <t>передача функций осуществления бухгалтерского учета от ГБУЗ "Республиканский наркологический диспансер", ГБУЗ "Автохозяйство", ГБУЗ "Республиканская станция переливания крови", ГАПОУ РК "Петрозаводский базовый медицинский колледж" на ГБУ "Централизованная бухгалтерия при Министерстве здравоохранения Республики Карелия"</t>
  </si>
  <si>
    <t>0220170330, 0210170300</t>
  </si>
  <si>
    <t>610, 620</t>
  </si>
  <si>
    <t>передача функций осуществления бухгалтерского учета государственных учреждений среднего профессионального образования, государственных общеобразвательных учреждений в ведение ГКУ "Централизованная бухгалтерия при Министерстве образования Республики Карелия"</t>
  </si>
  <si>
    <t>сокращение главных бухгалтеров и их заместителей в учреждениях Министерства культуры Республики Карелия</t>
  </si>
  <si>
    <t>х</t>
  </si>
  <si>
    <t>изъятие не используемого в уставной деятельности имущества: ул. Правды, 36б; ул. Кирова, 3; ул. Л. Чайкиной, 7</t>
  </si>
  <si>
    <t xml:space="preserve">изъятие не используемого в уставной деятельности имущества </t>
  </si>
  <si>
    <t>800</t>
  </si>
  <si>
    <t>структурное подразделение ГКУЗ "Резерв" (складское помещение)в Медвежьегорском районе</t>
  </si>
  <si>
    <t>сокращение количества административно-управленческого персонала в АУ "Издательство "Периодика"</t>
  </si>
  <si>
    <t>0310170620     0320470700    0330170720</t>
  </si>
  <si>
    <t>110          610         610</t>
  </si>
  <si>
    <t>сокращение штатной численности заместителей руководителей государственных учреждений социальной защиты</t>
  </si>
  <si>
    <t>сокращение штатной численности заместителей руководителей государственных учреждений спорта</t>
  </si>
  <si>
    <t>02, 03, 04</t>
  </si>
  <si>
    <t>0220170330  0240170370  0210170300</t>
  </si>
  <si>
    <t>сокращение штатной численности заместителей руководителей государственных учреждений образования (расчетно на 5%)</t>
  </si>
  <si>
    <t>0700371630</t>
  </si>
  <si>
    <t>перевод штатных единиц из административно-управленческого персонала в основной персонал</t>
  </si>
  <si>
    <t>сокращение численности обслуживающего персонала в государственных учреждениях физическиой культуры и спорта</t>
  </si>
  <si>
    <t>07С0075080</t>
  </si>
  <si>
    <t>сокращение численности обслуживающего персонала в государственных учреждениях культуры</t>
  </si>
  <si>
    <t>сокращение численности обслуживающего персонала в государственных учреждениях образования (расчетно на 2% )</t>
  </si>
  <si>
    <t>0220170330, 0240170370, 0210170300</t>
  </si>
  <si>
    <t>0700471640</t>
  </si>
  <si>
    <t>610</t>
  </si>
  <si>
    <t>выведение из штата БУ  "Национальный ансамбль песни и танца Карелии "Кантеле" с последующим заключением договоров ГПХ 0,5 ставки сантехника и 0,5 ставки электрика</t>
  </si>
  <si>
    <t>0120170030</t>
  </si>
  <si>
    <t>Сокращение штатной численности в связи с передачей отдельных функций учреждений здравоохранения на аутсорсинг (пищеблоки, прачечная) - 2 ед. ГБУЗ "Кондопожская ЦРБ", ГБУЗ "Республиканская психиатрическая больница"</t>
  </si>
  <si>
    <t>Обеспечение возврата в бюджет Республики Карелия средств субсидии на выполнение государственного задания (в том числе остатков) государственными бюджетными и автономными учреждениями Республики Карелия в случае недостижения показателей государственных заданий</t>
  </si>
  <si>
    <t>Передача наиболее востребованных услуг, оказываемых государственными учреждениями, на исполнение негосударственным организациям государственная услуга: "Организация и проведение культурно-массовых мероприятий, просветительская и издательская деятельность, проведение выставок и фестивалей, а также выполнение реставрационных и ремонтных работ в отношении объектов культуры"</t>
  </si>
  <si>
    <t xml:space="preserve">проведение анализа перечня востребованных услуг, не включенных в государственное задание учреждений культуры, расчет бюджетного эффекта, подготовка методрекомендаций для учреждений культуры  </t>
  </si>
  <si>
    <t>расширенение перечня услуг, не включенных в государственное задание АУ "Издательство "Периодика"</t>
  </si>
  <si>
    <t>расширение перечня услуг, не включенных в государственные задания учреждений здравоохранения</t>
  </si>
  <si>
    <t>Министерство социальной защиты Республики Карелия,</t>
  </si>
  <si>
    <t>Введение критериев нуждаемости предоставления мер социальной поддержки отдельным категориям граждан</t>
  </si>
  <si>
    <t>Оптимизация размеров и форм социальной поддержки граждан</t>
  </si>
  <si>
    <t>0310188530   0310189540      0310189550</t>
  </si>
  <si>
    <t>310      310    310</t>
  </si>
  <si>
    <t>0310188530   0310189510     0310189540      0310189550</t>
  </si>
  <si>
    <t>310      310    310    310</t>
  </si>
  <si>
    <t xml:space="preserve">Министерство социальной защиты Республики Карелия </t>
  </si>
  <si>
    <t>Отказ от индексации размеров отдельных социальных выплат, установленных отдельным категориям граждан законодательством Республики Карелия положений</t>
  </si>
  <si>
    <t>Реализация норм законодательства Республики Карелия, предусматривающих отдельные социальные выплаты для категорий лиц, имеющих двойной статус, за счет средств федерального бюджета</t>
  </si>
  <si>
    <t>осуществление контроля за достоверностью сведений, предоставляемых гражданами для получения социальных выплат</t>
  </si>
  <si>
    <t>10</t>
  </si>
  <si>
    <t>01С0045010</t>
  </si>
  <si>
    <t>320</t>
  </si>
  <si>
    <t>Территориальный фонд обязательного медицинского страхования Республики Карелия</t>
  </si>
  <si>
    <t>инвентаризация численности неработающего населения, используемой для определения размера платежей в Федеральный фонд обязательного медицинского страхования, обеспечение проведения сверки численности застрахованных граждан (выявление в реестре застрахованных по ОМС контингента лиц, не подлежащих страхованию (военнослужащие, аттестованные и члены их семей, заключенные и т.д.)</t>
  </si>
  <si>
    <t>803</t>
  </si>
  <si>
    <t>05</t>
  </si>
  <si>
    <t>1210173070</t>
  </si>
  <si>
    <t>810</t>
  </si>
  <si>
    <t>1210273180</t>
  </si>
  <si>
    <t>1210273120</t>
  </si>
  <si>
    <t>12102К5420</t>
  </si>
  <si>
    <t>1210572930</t>
  </si>
  <si>
    <t>1210572950</t>
  </si>
  <si>
    <t>1210573190</t>
  </si>
  <si>
    <t>1210773080</t>
  </si>
  <si>
    <t>1220176350</t>
  </si>
  <si>
    <t>12202К5434</t>
  </si>
  <si>
    <t>12301К543F</t>
  </si>
  <si>
    <t>1240273000</t>
  </si>
  <si>
    <t>1240272990</t>
  </si>
  <si>
    <t>1260273030</t>
  </si>
  <si>
    <t>1270176390</t>
  </si>
  <si>
    <t>1270376340</t>
  </si>
  <si>
    <t>Министерство сельского и рыбного хозяйтсва Республики Карелия</t>
  </si>
  <si>
    <t>812</t>
  </si>
  <si>
    <t>0520471040</t>
  </si>
  <si>
    <t>Установление экономически обоснованных тарифов на коммунальные ресурсы</t>
  </si>
  <si>
    <t>Государственный комитет Республики Карелия по ценам и тарифам, Министерство строительства, жилищно-коммунального хозяйства и энергетики Республики Карелия</t>
  </si>
  <si>
    <t>Проведение оптимизации направлений  субсидирования юридических лиц, введение новых форм поддержки, с учетом повышения эффективности государственной поддержки (увеличение объема выпускаемой продукции, снижение стоимости продукции, увеличение налоговых платежей в консолидированный бюджет Республики Карелия)</t>
  </si>
  <si>
    <t xml:space="preserve">Министерство имущественных и земельных отношений Республики Карелия </t>
  </si>
  <si>
    <t>Управление по обеспечению деятельности мировых судей</t>
  </si>
  <si>
    <t>Министерство экономического развития и промышленности Республики Карелия</t>
  </si>
  <si>
    <t>Министерство по дорожному хозяйству, транспорту и связи Республики Карелия</t>
  </si>
  <si>
    <t>Министерство сельского и рыбного хозяйства Республики Карелия</t>
  </si>
  <si>
    <t>Государственный комитет Республики Карелия по обеспечению жизнедеятельности и безопасности населения</t>
  </si>
  <si>
    <t>06</t>
  </si>
  <si>
    <t>11</t>
  </si>
  <si>
    <t>13</t>
  </si>
  <si>
    <t>Снижение расходов бюджета Республики Карелия на финансовое обеспечение органов исполнительной власти и подведомственных учреждений</t>
  </si>
  <si>
    <t>0 1</t>
  </si>
  <si>
    <t>Привлечение краткосрочных бюджетных кредитов на пополнение остатков средств на счетах бюджетов субъектов Российской Федерации в случаях и на условиях, установленных федеральным законодательством</t>
  </si>
  <si>
    <t>Привлечение кредитов кредитных организаций в форме возобновляемых кредитных линий</t>
  </si>
  <si>
    <t>Минимизация объемов привлекаемых коммерческих кредитов, перенос сроков коммерческих заимствований со II на IV квартал (управление ликвидностью счета бюджета)</t>
  </si>
  <si>
    <t>Использование результатов мониторинга процентных ставок по кредитам кредитных организаций</t>
  </si>
  <si>
    <t>1. Расходные обязательства по полномочиям в сфере содержания органов государственной власти субъекта Российской Федерации (государственных органов субъекта Российской Федерации) и органов местного самоуправления, отдельных государственных учреждений субъекта Российской Федерации и муниципальных учреждений</t>
  </si>
  <si>
    <t>4. Организация транспортного обслуживания населения</t>
  </si>
  <si>
    <t>22. Расходные обязательства по делегированным полномочиям за счет собственных доходов и источников финансирования дефицита местного бюджета Консолидированный свод реестров расходных обязательств муниципальных образований, входящих в состав субъекта Российской Федерации</t>
  </si>
  <si>
    <t>Оптимизация объемов финансового обеспечения деятельности органов государственной власти (государственных органов) Республики Карелия, сокращение численности работников органов исполнительной власти Республики Карелия</t>
  </si>
  <si>
    <t>Показатели из Соглашения с Министерством финансов Российской Федерации</t>
  </si>
  <si>
    <t xml:space="preserve">Итого Бюджетный эффект по бюджету Республики Карелия от реализации мероприятий Подпрограммы оптимизации расходов консолидированного бюджета Республики Карелия </t>
  </si>
  <si>
    <t>Управление по государственным закупкам Республики Карелия</t>
  </si>
  <si>
    <t>Централизация по закупке товаров, работ, услуг</t>
  </si>
  <si>
    <t>16С0010900</t>
  </si>
  <si>
    <t>Министерство здравоохранения Республики Карелия   За счет средств бюджета Республики Карелия</t>
  </si>
  <si>
    <t>01С0050930</t>
  </si>
  <si>
    <t>сокращение штатной численности заместителей руководителей государственных учреждений здравоохранения (11 ед.)и работников из числа АУП (6 ед.)</t>
  </si>
  <si>
    <t>Уровень бюджета</t>
  </si>
  <si>
    <t xml:space="preserve">Приложение 3
к Программе
оздоровления государственных
финансов Республики Карелия
и муниципальных финансов
муниципальных образований
в Республике Карелия
на период до 2020 года
</t>
  </si>
  <si>
    <t>№</t>
  </si>
  <si>
    <t>Мероприятие</t>
  </si>
  <si>
    <t>Механизм реализации</t>
  </si>
  <si>
    <t>Наименование показателя</t>
  </si>
  <si>
    <t>Значение показателя</t>
  </si>
  <si>
    <t>Расходные обязательства по полномочиям в сфере содержания органов государственной власти субъекта Российской Федерации (государственных органов субъекта Российской Федерации) и органов местного самоуправления, отдельных государственных учреждений субъекта Российской Федерации и муниципальных учреждений</t>
  </si>
  <si>
    <t xml:space="preserve">1. </t>
  </si>
  <si>
    <t>Расходные обязательства по полномочиям в сфере поддержки экономики и малого и среднего предпринимательства</t>
  </si>
  <si>
    <t xml:space="preserve">2. </t>
  </si>
  <si>
    <t xml:space="preserve">Осуществление дорожной деятельности </t>
  </si>
  <si>
    <t xml:space="preserve">3. </t>
  </si>
  <si>
    <t>Организация транспортного обслуживания населения</t>
  </si>
  <si>
    <t xml:space="preserve">4. </t>
  </si>
  <si>
    <t xml:space="preserve">Осуществление полномочий по тарифному регулированию в сфере коммунального хозяйства </t>
  </si>
  <si>
    <t xml:space="preserve">5. </t>
  </si>
  <si>
    <t>Осуществление полномочий в сфере образования</t>
  </si>
  <si>
    <t xml:space="preserve">6. </t>
  </si>
  <si>
    <t>Осуществление полномочий в сфере культуры</t>
  </si>
  <si>
    <t xml:space="preserve">7. </t>
  </si>
  <si>
    <t xml:space="preserve">Расходные обязательства по осуществлению полномочий в сфере здравоохранения </t>
  </si>
  <si>
    <t xml:space="preserve">8. </t>
  </si>
  <si>
    <t>Расходные обязательства по взносам на обязательное медицинское страхование за неработающее население</t>
  </si>
  <si>
    <t xml:space="preserve">9. </t>
  </si>
  <si>
    <t xml:space="preserve">Социальная поддержка населения </t>
  </si>
  <si>
    <t xml:space="preserve">10. </t>
  </si>
  <si>
    <t>Полномочия в сфере физкультуры и спорта</t>
  </si>
  <si>
    <t xml:space="preserve">11. </t>
  </si>
  <si>
    <t>Полномочия в сфере тушения пожаров (за исключением лесных пожаров), ликвидации чрезвычайных ситуаций, первичных мер пожарной безопасности</t>
  </si>
  <si>
    <t xml:space="preserve">12. </t>
  </si>
  <si>
    <t>Расходы на обслуживание долговых обязательств</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</si>
  <si>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</si>
  <si>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</si>
  <si>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</si>
  <si>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</si>
  <si>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</si>
  <si>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</si>
  <si>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</si>
  <si>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</si>
  <si>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</si>
  <si>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</si>
  <si>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</si>
  <si>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Расходные обязательства по правам всех видов муниципальных образований</t>
  </si>
  <si>
    <t xml:space="preserve">24. </t>
  </si>
  <si>
    <t>1.</t>
  </si>
  <si>
    <t xml:space="preserve">Министерство экономического развития и промышленности Республики Карелия,
органы исполнительной власти Республики Карелия
</t>
  </si>
  <si>
    <t xml:space="preserve">% к  предыдущему году </t>
  </si>
  <si>
    <t>+3,6</t>
  </si>
  <si>
    <t>+0,5</t>
  </si>
  <si>
    <t>+0,6</t>
  </si>
  <si>
    <t>+1,0</t>
  </si>
  <si>
    <t>+0,1</t>
  </si>
  <si>
    <t>+0,05</t>
  </si>
  <si>
    <t>+0,4</t>
  </si>
  <si>
    <t>+0,07</t>
  </si>
  <si>
    <t>+0,09</t>
  </si>
  <si>
    <t>+1,4</t>
  </si>
  <si>
    <t>+0,08</t>
  </si>
  <si>
    <t>+0,04</t>
  </si>
  <si>
    <t>+0,06</t>
  </si>
  <si>
    <t>+0,86</t>
  </si>
  <si>
    <t>2.</t>
  </si>
  <si>
    <t>Создание благоприятных условий для привлечения инвестиций в экономику Республики Карелия</t>
  </si>
  <si>
    <t>1. Создание территорий социально-экономического опережающего развития (ТОСЭР):</t>
  </si>
  <si>
    <t>ТОСЭР «Кондопога»</t>
  </si>
  <si>
    <t>ТОСЭР «Питкяранта»</t>
  </si>
  <si>
    <t>ТОСЭР «Костомукша»</t>
  </si>
  <si>
    <t>% к предыдущему году</t>
  </si>
  <si>
    <t>единиц</t>
  </si>
  <si>
    <t>-</t>
  </si>
  <si>
    <t>3.</t>
  </si>
  <si>
    <t xml:space="preserve">Реализация государственной промышленной политики </t>
  </si>
  <si>
    <t>1. Реализация мер государственной поддержки промышленных предприятий</t>
  </si>
  <si>
    <t>2. Обеспечение деятельности регионального фонда развития промышленности, направленного на привлечение средств федерального фонда развития промышленности</t>
  </si>
  <si>
    <t xml:space="preserve">% к предыдущему году </t>
  </si>
  <si>
    <t>4.</t>
  </si>
  <si>
    <t>Реализация мер государственной поддержки организаций, направленных на стимулирование увеличения налогообразующих показателей</t>
  </si>
  <si>
    <t>5.</t>
  </si>
  <si>
    <t>2. Кредитно-гарантийная поддержка</t>
  </si>
  <si>
    <t>1. Предоставление субсидий</t>
  </si>
  <si>
    <t>процентных пунктов</t>
  </si>
  <si>
    <t>6.</t>
  </si>
  <si>
    <t>2. Заключение соглашений между Правительством Республики Карелия и торговыми сетями, направленных на повышение инвестиционной привлекательности Республики Карелия, развитие и совершенствование розничной торговли в Республике Карелия</t>
  </si>
  <si>
    <t>7.</t>
  </si>
  <si>
    <t>Содействие самозанятости безработных граждан</t>
  </si>
  <si>
    <t xml:space="preserve">Управление труда и занятости Республики Карелия </t>
  </si>
  <si>
    <t>8.</t>
  </si>
  <si>
    <t>Установление коэффициента, отражающего региональные особенности рынка труда, для расчета фиксированного авансового платежа по налогу на доходы физических лиц, уплачиваемого иностранными работниками, осуществляющими трудовую деятельность в Республике Карелия на основании патента</t>
  </si>
  <si>
    <t>9.</t>
  </si>
  <si>
    <t xml:space="preserve">Контроль за выполнением недропользователями условий лицензионных соглашений </t>
  </si>
  <si>
    <t>2. Досрочное прекращение права пользования недрами при нарушении существенных условий лицензий с последующим включением в перечень объектов, выставленных  на аукцион</t>
  </si>
  <si>
    <t>постоянно</t>
  </si>
  <si>
    <t>Министерство природных ресурсов и экологии Республики Карелия</t>
  </si>
  <si>
    <t>Содействие строительству новых горных производств и увеличению объемов производства на действующих предприятиях горнопромышленного комплекса</t>
  </si>
  <si>
    <t>10.</t>
  </si>
  <si>
    <t>+12,6</t>
  </si>
  <si>
    <t>+14,0</t>
  </si>
  <si>
    <t>+22,0</t>
  </si>
  <si>
    <t>11.</t>
  </si>
  <si>
    <t>1. Мониторинг результатов работы предприятий лесопромышленного комплекса Республики Карелия</t>
  </si>
  <si>
    <t>Содействие строительству новых деревообрабатывающих производств и увеличению объемов производства на действующих предприятиях лесопромышленного комплекса</t>
  </si>
  <si>
    <t>+49,0</t>
  </si>
  <si>
    <t>+53,0</t>
  </si>
  <si>
    <t>+56,0</t>
  </si>
  <si>
    <t>12.</t>
  </si>
  <si>
    <t>Повышение туристской привлекательности Республики Карелия за счет развития туристской инфраструктуры и создания условий для расширения ассортимента туристских и гостиничных услуг</t>
  </si>
  <si>
    <t>1. Создание современного турпродукта на основе комплекса новых услуг, предоставляемых туристским комплексом Республики Карелия</t>
  </si>
  <si>
    <t>2. Участие в инициировании, организации, продвижении, проведении событийных туристских мероприятий на территории Республики Карелия</t>
  </si>
  <si>
    <t>3. Адресное продвижение и медийное сопровождение туристского продукта Республики Карелия</t>
  </si>
  <si>
    <t xml:space="preserve">Управление по туризму Республики Карелия, органы исполнительной власти Республики Карелия </t>
  </si>
  <si>
    <t>Проведение  экономической политики Российской Федерации, предусмотренной в стратегических документах Республики Карелия</t>
  </si>
  <si>
    <t>План мероприятий по росту доходного потенциала Республики Карелия и по оптимизации расходов бюджета Республики Карелия</t>
  </si>
  <si>
    <t>12202R5410</t>
  </si>
  <si>
    <t>12105R5450</t>
  </si>
  <si>
    <t>12301К543А</t>
  </si>
  <si>
    <t>План мероприятий по росту доходного потенциала Республики Карелия</t>
  </si>
  <si>
    <t>Срок реализации (годы)</t>
  </si>
  <si>
    <t>1. Проведение мониторинга состояния торговли в части структуры товарооборота, вклада отрасли в формирование доходов бюджета Республики Карелия</t>
  </si>
  <si>
    <t>2. Разработка плана мероприятий по развитию лесного комплекса Республики Карелия</t>
  </si>
  <si>
    <t>3. Заключение соглашений о сотрудничестве с предприятиями лесопромышленного комплекса</t>
  </si>
  <si>
    <t>План мероприятий по оптимизации расходов бюджета Республики Карелия</t>
  </si>
  <si>
    <t>местный бюджет</t>
  </si>
  <si>
    <t>бюджет Республики Карелия</t>
  </si>
  <si>
    <t>Расходные обязательства по полномочиям, связанным с предоставлением гарантий и компенсаций для лиц, работающих и проживающих в районах Крайнего Севера и приравненных к ним местностям</t>
  </si>
  <si>
    <t>добыче полезных ископаемых</t>
  </si>
  <si>
    <t>обрабатывающих производствах</t>
  </si>
  <si>
    <t>обеспечении электрической энергией, газом и паром</t>
  </si>
  <si>
    <t>строительстве</t>
  </si>
  <si>
    <t>торговле</t>
  </si>
  <si>
    <t>транспортировке и хранении</t>
  </si>
  <si>
    <t xml:space="preserve">финансовой и страховой деятельности </t>
  </si>
  <si>
    <t>да</t>
  </si>
  <si>
    <t>Оказание государственной поддержки субъектам малого и среднего предпринимательства и стимулирование предпринимательства</t>
  </si>
  <si>
    <t>3. Имущественная поддержка субъектов малого и среднего предпринимательства</t>
  </si>
  <si>
    <t>4. Консультативная поддержка субъектов малого и среднего предпринимательства</t>
  </si>
  <si>
    <t xml:space="preserve">Бюджетный эффект (средства бюджета Республики Карелия) </t>
  </si>
  <si>
    <t>Бюджетный эффект (средства местных бюджетов)</t>
  </si>
  <si>
    <t xml:space="preserve">2018 – 2020 </t>
  </si>
  <si>
    <t>2018 –  2020</t>
  </si>
  <si>
    <t>2019 –  2020</t>
  </si>
  <si>
    <t>2019 – 2020</t>
  </si>
  <si>
    <t>2018 – 2020</t>
  </si>
  <si>
    <t xml:space="preserve">2016 – 2020 </t>
  </si>
  <si>
    <t xml:space="preserve">Расходные обязательства по вопросам местного значения –  обязательства в сфере строительства жилья </t>
  </si>
  <si>
    <t xml:space="preserve">Расходные обязательства по вопросам местного значения –  обязательства в сфере коммунального хозяйства </t>
  </si>
  <si>
    <t xml:space="preserve">Расходные обязательства по вопросам местного значения –  обязательства в сфере градостроительства и землепользования </t>
  </si>
  <si>
    <t xml:space="preserve">Расходные обязательства по вопросам местного значения –  обязательства в сфере благоустройства </t>
  </si>
  <si>
    <t xml:space="preserve">2017 – 2022 </t>
  </si>
  <si>
    <t xml:space="preserve">2018 – 2024 </t>
  </si>
  <si>
    <t>2018 – 2022</t>
  </si>
  <si>
    <t>человек</t>
  </si>
  <si>
    <t>млрд. руб.</t>
  </si>
  <si>
    <t>млн. руб.</t>
  </si>
  <si>
    <t>да/нет</t>
  </si>
  <si>
    <t>темп роста валового регионального продукта в сопоставимых ценах</t>
  </si>
  <si>
    <t>рост среднемесячной заработной платы</t>
  </si>
  <si>
    <t>количество новых рабочих мест</t>
  </si>
  <si>
    <t>прирост объема инвестиций</t>
  </si>
  <si>
    <t>объем оказанных населению платных туристских услуг, услуг гостиниц и аналогичных средств размещения в Республике Карелия (в действующих ценах)</t>
  </si>
  <si>
    <t>прирост налоговых доходов от предприятий по видам экономической деятельности «Лесозаготовки», «Обработка древесины и производство изделий из дерева и пробки, кроме мебели, производство изделий из соломки и материалов для плетения» и «Производство бумаги и бумажных изделий» по сравнению с предыдущим годом</t>
  </si>
  <si>
    <t>прирост налоговых доходов от предприятий по виду экономической деятельности «Добыча полезных ископаемых» по сравнению с уровнем предыдущего года</t>
  </si>
  <si>
    <t>принятие  закона Республики Карелия об установлении коэффициента, отражающего региональные особенности рынка труда, для расчета фиксированного авансового платежа по налогу на доходы физических лиц, уплачиваемого иностранными работниками, осуществляющими трудовую деятельность в Республике Карелия на основании патента</t>
  </si>
  <si>
    <t>снижение численности безработных граждан, зарегистрирован-ных в органах службы занятости</t>
  </si>
  <si>
    <t>численность безработных граждан, которым оказано содействие в самозанятости</t>
  </si>
  <si>
    <t xml:space="preserve">индекс физического объема оборота розничной торговли (в сопоставимых ценах) </t>
  </si>
  <si>
    <t>темп роста налоговых перечислений в бюджет Республики Карелия от получателей  государственной поддержки</t>
  </si>
  <si>
    <t>индекс производства обрабатывающих производств</t>
  </si>
  <si>
    <t>объем частных инвестиций</t>
  </si>
  <si>
    <t>Реализация мероприятий Стратегии содействия развитию торговли в Республике Карелия на 2016 - 2018 годы и период до 2020 года, способствующих росту налоговых поступлений от хозяйствующих субъектов, осуществляющих торговую деятельность</t>
  </si>
  <si>
    <r>
      <t>Расходные обязательства по прочим полномочиям, отраженным в пункте 2 статьи 26</t>
    </r>
    <r>
      <rPr>
        <vertAlign val="superscript"/>
        <sz val="12"/>
        <rFont val="Times New Roman"/>
        <family val="1"/>
        <charset val="204"/>
      </rPr>
      <t xml:space="preserve">3 </t>
    </r>
    <r>
      <rPr>
        <sz val="12"/>
        <rFont val="Times New Roman"/>
        <family val="1"/>
        <charset val="204"/>
      </rPr>
      <t>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(далее – Закон № 184-ФЗ)</t>
    </r>
  </si>
  <si>
    <t>Результат  реализации</t>
  </si>
  <si>
    <t>№ п/п</t>
  </si>
  <si>
    <t>Единица измерения</t>
  </si>
  <si>
    <t>рост объема инвестиций в основной капитал (за исключением  средств бюджета Республики Карелия) в действующих ценах</t>
  </si>
  <si>
    <t>ТОСЭР «Надвоицы» (расширение числа видов экономической деятельности)</t>
  </si>
  <si>
    <t>объем финансовой поддержки из средств федерального  фонда развития промышленности</t>
  </si>
  <si>
    <t xml:space="preserve">реализация проектов и мероприятий  Концепции социально-экономического развития 
Республики Карелия на период до 2022 года
</t>
  </si>
  <si>
    <t xml:space="preserve">реализация плана мероприятий («дорожной карты») по улучшению инвестиционной деятельности и созданию благоприятного инвестиционного климата в Республике Карелия, направленных на увеличение объема инвестиций в основной капитал </t>
  </si>
  <si>
    <t>2. Содействие реализации инвестиционных проектов</t>
  </si>
  <si>
    <t>строительство завода по производству сосудистых стентов и медицинского инструментария в г. Петрозаводске</t>
  </si>
  <si>
    <t>модернизация производства (замена основных фондов, новые технологии, безопасность, информационные технологии) АО «Карельский окатыш»</t>
  </si>
  <si>
    <t>строительство опытно-промышленного карьера по добыче рудного золота на месторождении Новые Пески на территории Пряжинского муниципального района</t>
  </si>
  <si>
    <t>реконструкция и модернизация АО «Сегежский ЦБК». Запуск новой бумагоделательной машины (БДМ № 11) производительностью 110 тыс. тонн в год</t>
  </si>
  <si>
    <t>строительство завода по производству ориентированно-стружечных плит (OSB)</t>
  </si>
  <si>
    <t>развитие мясного скотоводства (разведение скота абердин-ангусской породы) в Лахденпохском муниципальном районе</t>
  </si>
  <si>
    <t>организация рыбоводного хозяйства и инкубационно-выростного цеха молоди форели в Медвежьегорском муниципальном районе</t>
  </si>
  <si>
    <t>строительство завода по производству полутвердых сыров в пос. Рыпушкалицы Олонецкого муниципального района</t>
  </si>
  <si>
    <t>проект «Пудожское подворье». Создание мясо-молочной фермы на 1200 голов крупного рогатого скота в Пудожском районе</t>
  </si>
  <si>
    <t>создание логистического (оптово-распределительного) центра с производством по переработке дикорастущих ягод и грибов, фруктов и овощей</t>
  </si>
  <si>
    <t>стимулирование создания новых рабочих мест посредством предоставления финансовой помощи безработным гражданам, желающим организовать предпринимательскую деятельность</t>
  </si>
  <si>
    <t>предоставление субсидий, налоговых льгот и других мер государственной поддержки при условии выполнения организацией – получателем гоударственной поддержки  условий по наращиванию налогооблагаемой базы</t>
  </si>
  <si>
    <t xml:space="preserve">Министерство экономического развития и промышленности Республики Карелия, органы исполнительной власти Республики Карелия
</t>
  </si>
  <si>
    <t xml:space="preserve">Министерство экономического развития и промышленности Республики Карелия, 
 органы исполнительной власти Республики Карелия
</t>
  </si>
  <si>
    <t>увеличение доли среднесписочной численности работников на предприятиях малого и среднего предприниматель-ства в общей численности занятого населения</t>
  </si>
  <si>
    <t>подготовка проекта закона Республики Карелия по вопросу установления коэффициента, отражающего региональные особенности рынка труда Республики Карелия, на очередной год</t>
  </si>
  <si>
    <t>1. Мониторинг выполнения пользователями недр условий лицензионных соглашений</t>
  </si>
  <si>
    <t>прирост неналоговых доходов – платежей за пользование недрами</t>
  </si>
  <si>
    <t xml:space="preserve">4. Включение инвестиционных проектов в области освоения лесов в перечень приоритетных инвестиционных проектов </t>
  </si>
  <si>
    <t>Расходные обязательства по делегированным полномочиям за счет собственных доходов и источников финансирования дефицита местного бюджета. Консолидированный свод реестров расходных обязательств муниципальных образований, входящих в состав субъекта Российской Федерации</t>
  </si>
  <si>
    <t>Расходные обязательства по прочим вопросам местного значения и прочим полномочиям. Консолидированный свод реестров расходных обязательств муниципальных образований, входящих в состав субъекта Российской Федерации</t>
  </si>
  <si>
    <t>Бюджетный эффект от реализации Плана мероприятий по оптимизации расходов бюджета Республики Карелия</t>
  </si>
  <si>
    <r>
      <t>Иные полномочия, не включенные в пункт 2 статьи 26</t>
    </r>
    <r>
      <rPr>
        <vertAlign val="superscript"/>
        <sz val="12"/>
        <rFont val="Times New Roman"/>
        <family val="1"/>
        <charset val="204"/>
      </rPr>
      <t>3</t>
    </r>
    <r>
      <rPr>
        <sz val="12"/>
        <rFont val="Times New Roman"/>
        <family val="1"/>
        <charset val="204"/>
      </rPr>
      <t xml:space="preserve"> Закона № 184-ФЗ</t>
    </r>
  </si>
  <si>
    <t>всего</t>
  </si>
  <si>
    <t>прирост налогооблагаемой прибыли (расчетный показатель) по сравнению с предыдущим годом, в том числе в</t>
  </si>
  <si>
    <t>модернизация оборудования целлюлозного завода                                                  в г. Питкяранте</t>
  </si>
  <si>
    <t>проведение  мониторинга результатов работы предприятий горнопромышленного комплекса республики в соответствии с распоряжением Правительства Республики Карелия от 1 февраля 2018 года № 64р-П</t>
  </si>
  <si>
    <r>
      <t>Расходные обязательства по полномочиям по пункту 5 статьи 26</t>
    </r>
    <r>
      <rPr>
        <vertAlign val="superscript"/>
        <sz val="12"/>
        <rFont val="Times New Roman"/>
        <family val="1"/>
        <charset val="204"/>
      </rPr>
      <t>3</t>
    </r>
    <r>
      <rPr>
        <sz val="12"/>
        <rFont val="Times New Roman"/>
        <family val="1"/>
        <charset val="204"/>
      </rPr>
      <t xml:space="preserve"> Закона № 184-ФЗ</t>
    </r>
  </si>
  <si>
    <t>».</t>
  </si>
</sst>
</file>

<file path=xl/styles.xml><?xml version="1.0" encoding="utf-8"?>
<styleSheet xmlns="http://schemas.openxmlformats.org/spreadsheetml/2006/main">
  <numFmts count="2">
    <numFmt numFmtId="164" formatCode="0.0"/>
    <numFmt numFmtId="165" formatCode="#,##0.0"/>
  </numFmts>
  <fonts count="10">
    <font>
      <sz val="11"/>
      <color theme="1"/>
      <name val="Calibri"/>
      <family val="2"/>
      <charset val="204"/>
      <scheme val="minor"/>
    </font>
    <font>
      <sz val="12"/>
      <color theme="1"/>
      <name val="Times New Roman"/>
      <family val="1"/>
      <charset val="204"/>
    </font>
    <font>
      <sz val="12"/>
      <name val="Times New Roman"/>
      <family val="1"/>
      <charset val="204"/>
    </font>
    <font>
      <b/>
      <sz val="14"/>
      <color theme="1"/>
      <name val="Times New Roman"/>
      <family val="1"/>
      <charset val="204"/>
    </font>
    <font>
      <sz val="10"/>
      <name val="Arial"/>
      <family val="2"/>
      <charset val="204"/>
    </font>
    <font>
      <b/>
      <sz val="12"/>
      <color theme="1"/>
      <name val="Times New Roman"/>
      <family val="1"/>
      <charset val="204"/>
    </font>
    <font>
      <b/>
      <sz val="12"/>
      <name val="Times New Roman"/>
      <family val="1"/>
      <charset val="204"/>
    </font>
    <font>
      <sz val="12"/>
      <color indexed="8"/>
      <name val="Times New Roman"/>
      <family val="1"/>
      <charset val="204"/>
    </font>
    <font>
      <b/>
      <sz val="14"/>
      <name val="Times New Roman"/>
      <family val="1"/>
      <charset val="204"/>
    </font>
    <font>
      <vertAlign val="superscript"/>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4" fillId="0" borderId="0"/>
  </cellStyleXfs>
  <cellXfs count="117">
    <xf numFmtId="0" fontId="0" fillId="0" borderId="0" xfId="0"/>
    <xf numFmtId="0" fontId="1" fillId="0" borderId="0" xfId="0" applyFont="1"/>
    <xf numFmtId="0" fontId="1" fillId="2" borderId="0" xfId="0" applyFont="1" applyFill="1"/>
    <xf numFmtId="0" fontId="1" fillId="0" borderId="1" xfId="0" applyFont="1" applyBorder="1" applyAlignment="1">
      <alignment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49"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Border="1" applyAlignment="1">
      <alignment vertical="top" wrapText="1"/>
    </xf>
    <xf numFmtId="164"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top" wrapText="1"/>
    </xf>
    <xf numFmtId="164" fontId="6"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xf>
    <xf numFmtId="0" fontId="2"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164" fontId="2"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0" fontId="6" fillId="0" borderId="1" xfId="0" applyFont="1" applyBorder="1" applyAlignment="1">
      <alignment horizontal="center" vertical="center"/>
    </xf>
    <xf numFmtId="164" fontId="6"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1" fillId="0" borderId="0" xfId="0" applyFont="1" applyFill="1"/>
    <xf numFmtId="164" fontId="6"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0" xfId="0" applyFont="1"/>
    <xf numFmtId="0" fontId="2" fillId="0" borderId="1" xfId="0" applyFont="1" applyBorder="1" applyAlignment="1">
      <alignment horizontal="left" vertical="center" wrapText="1"/>
    </xf>
    <xf numFmtId="0" fontId="2" fillId="0" borderId="1" xfId="0" applyFont="1" applyBorder="1" applyAlignment="1">
      <alignment horizontal="center" vertical="top"/>
    </xf>
    <xf numFmtId="0" fontId="2" fillId="0" borderId="0" xfId="0" applyFont="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64" fontId="2" fillId="0" borderId="1" xfId="0" quotePrefix="1" applyNumberFormat="1"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1"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164" fontId="2" fillId="0" borderId="1" xfId="0" quotePrefix="1" applyNumberFormat="1" applyFont="1" applyBorder="1" applyAlignment="1">
      <alignment horizontal="center" vertical="top" wrapText="1"/>
    </xf>
    <xf numFmtId="0" fontId="8" fillId="0" borderId="0" xfId="0" applyFont="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left" vertical="top" wrapText="1"/>
    </xf>
    <xf numFmtId="0" fontId="2" fillId="0" borderId="14" xfId="0" applyFont="1" applyBorder="1" applyAlignment="1">
      <alignment horizontal="center" vertical="top" wrapText="1"/>
    </xf>
    <xf numFmtId="0" fontId="6" fillId="0" borderId="1" xfId="0" applyFont="1" applyBorder="1" applyAlignment="1">
      <alignment horizontal="left" vertical="center" wrapText="1"/>
    </xf>
    <xf numFmtId="0" fontId="2" fillId="0" borderId="1"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Fill="1" applyBorder="1" applyAlignment="1">
      <alignment horizontal="center" vertical="top"/>
    </xf>
    <xf numFmtId="0" fontId="2" fillId="0" borderId="0" xfId="0" applyFont="1" applyBorder="1" applyAlignment="1">
      <alignment horizontal="right" wrapText="1"/>
    </xf>
    <xf numFmtId="0" fontId="2" fillId="0" borderId="6" xfId="0" applyFont="1" applyBorder="1" applyAlignment="1">
      <alignment horizontal="right" vertical="top" wrapText="1"/>
    </xf>
    <xf numFmtId="0" fontId="2" fillId="0" borderId="6" xfId="0" applyFont="1" applyBorder="1" applyAlignment="1">
      <alignment horizontal="right" vertical="top"/>
    </xf>
    <xf numFmtId="0" fontId="6" fillId="0" borderId="0" xfId="0" applyFont="1" applyBorder="1" applyAlignment="1">
      <alignment horizontal="center" vertical="top"/>
    </xf>
    <xf numFmtId="0" fontId="2" fillId="0" borderId="0" xfId="0" applyFont="1" applyBorder="1" applyAlignment="1">
      <alignment horizontal="center" vertical="top"/>
    </xf>
    <xf numFmtId="0" fontId="1" fillId="2" borderId="1" xfId="0" applyFont="1" applyFill="1" applyBorder="1" applyAlignment="1">
      <alignment horizontal="center" vertic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3" fillId="0" borderId="9" xfId="0" applyFont="1" applyBorder="1" applyAlignment="1">
      <alignment horizontal="center" vertical="center"/>
    </xf>
    <xf numFmtId="0" fontId="5" fillId="0" borderId="1" xfId="0" applyFont="1" applyBorder="1" applyAlignment="1">
      <alignment horizontal="left" wrapText="1"/>
    </xf>
    <xf numFmtId="0" fontId="2" fillId="0" borderId="3"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left" vertical="top"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17"/>
  <sheetViews>
    <sheetView tabSelected="1" view="pageBreakPreview" topLeftCell="C109" zoomScale="85" zoomScaleNormal="70" zoomScaleSheetLayoutView="85" workbookViewId="0">
      <selection activeCell="I119" sqref="I119"/>
    </sheetView>
  </sheetViews>
  <sheetFormatPr defaultColWidth="9.109375" defaultRowHeight="15.6"/>
  <cols>
    <col min="1" max="1" width="9.109375" style="51"/>
    <col min="2" max="2" width="33.44140625" style="48" customWidth="1"/>
    <col min="3" max="3" width="32.6640625" style="48" customWidth="1"/>
    <col min="4" max="4" width="14.88671875" style="48" customWidth="1"/>
    <col min="5" max="6" width="20" style="48" customWidth="1"/>
    <col min="7" max="7" width="15.33203125" style="48" customWidth="1"/>
    <col min="8" max="8" width="9.109375" style="48" customWidth="1"/>
    <col min="9" max="9" width="9.109375" style="48"/>
    <col min="10" max="10" width="12.109375" style="48" customWidth="1"/>
    <col min="11" max="11" width="3.88671875" style="48" customWidth="1"/>
    <col min="12" max="16384" width="9.109375" style="48"/>
  </cols>
  <sheetData>
    <row r="1" spans="1:10" ht="150.75" customHeight="1">
      <c r="A1" s="89" t="s">
        <v>194</v>
      </c>
      <c r="B1" s="89"/>
      <c r="C1" s="89"/>
      <c r="D1" s="89"/>
      <c r="E1" s="89"/>
      <c r="F1" s="89"/>
      <c r="G1" s="89"/>
      <c r="H1" s="89"/>
      <c r="I1" s="89"/>
      <c r="J1" s="89"/>
    </row>
    <row r="2" spans="1:10" ht="45.75" customHeight="1">
      <c r="A2" s="73" t="s">
        <v>305</v>
      </c>
      <c r="B2" s="73"/>
      <c r="C2" s="73"/>
      <c r="D2" s="73"/>
      <c r="E2" s="73"/>
      <c r="F2" s="73"/>
      <c r="G2" s="73"/>
      <c r="H2" s="73"/>
      <c r="I2" s="73"/>
      <c r="J2" s="73"/>
    </row>
    <row r="3" spans="1:10" ht="21" customHeight="1">
      <c r="A3" s="73" t="s">
        <v>309</v>
      </c>
      <c r="B3" s="73"/>
      <c r="C3" s="73"/>
      <c r="D3" s="73"/>
      <c r="E3" s="73"/>
      <c r="F3" s="73"/>
      <c r="G3" s="73"/>
      <c r="H3" s="73"/>
      <c r="I3" s="73"/>
      <c r="J3" s="73"/>
    </row>
    <row r="4" spans="1:10" ht="18.75" customHeight="1">
      <c r="A4" s="63" t="s">
        <v>365</v>
      </c>
      <c r="B4" s="71" t="s">
        <v>196</v>
      </c>
      <c r="C4" s="71" t="s">
        <v>197</v>
      </c>
      <c r="D4" s="71" t="s">
        <v>310</v>
      </c>
      <c r="E4" s="71" t="s">
        <v>1</v>
      </c>
      <c r="F4" s="71" t="s">
        <v>364</v>
      </c>
      <c r="G4" s="71"/>
      <c r="H4" s="71"/>
      <c r="I4" s="71"/>
      <c r="J4" s="71"/>
    </row>
    <row r="5" spans="1:10" ht="31.5" customHeight="1">
      <c r="A5" s="63"/>
      <c r="B5" s="71"/>
      <c r="C5" s="71"/>
      <c r="D5" s="71"/>
      <c r="E5" s="71"/>
      <c r="F5" s="71" t="s">
        <v>198</v>
      </c>
      <c r="G5" s="71" t="s">
        <v>366</v>
      </c>
      <c r="H5" s="71" t="s">
        <v>199</v>
      </c>
      <c r="I5" s="71"/>
      <c r="J5" s="71"/>
    </row>
    <row r="6" spans="1:10">
      <c r="A6" s="63"/>
      <c r="B6" s="71"/>
      <c r="C6" s="71"/>
      <c r="D6" s="71"/>
      <c r="E6" s="71"/>
      <c r="F6" s="71"/>
      <c r="G6" s="71"/>
      <c r="H6" s="52" t="s">
        <v>3</v>
      </c>
      <c r="I6" s="52" t="s">
        <v>4</v>
      </c>
      <c r="J6" s="52" t="s">
        <v>5</v>
      </c>
    </row>
    <row r="7" spans="1:10" ht="96" customHeight="1">
      <c r="A7" s="63" t="s">
        <v>238</v>
      </c>
      <c r="B7" s="68" t="s">
        <v>304</v>
      </c>
      <c r="C7" s="75" t="s">
        <v>370</v>
      </c>
      <c r="D7" s="71" t="s">
        <v>331</v>
      </c>
      <c r="E7" s="71" t="s">
        <v>239</v>
      </c>
      <c r="F7" s="53" t="s">
        <v>348</v>
      </c>
      <c r="G7" s="52" t="s">
        <v>240</v>
      </c>
      <c r="H7" s="54">
        <v>101.5</v>
      </c>
      <c r="I7" s="54">
        <v>101.7</v>
      </c>
      <c r="J7" s="54">
        <v>102</v>
      </c>
    </row>
    <row r="8" spans="1:10" ht="46.8">
      <c r="A8" s="63"/>
      <c r="B8" s="68"/>
      <c r="C8" s="75"/>
      <c r="D8" s="71"/>
      <c r="E8" s="71"/>
      <c r="F8" s="53" t="s">
        <v>349</v>
      </c>
      <c r="G8" s="52" t="s">
        <v>240</v>
      </c>
      <c r="H8" s="54">
        <v>105.5</v>
      </c>
      <c r="I8" s="54">
        <v>105.5</v>
      </c>
      <c r="J8" s="54">
        <v>105.4</v>
      </c>
    </row>
    <row r="9" spans="1:10" ht="140.4">
      <c r="A9" s="63"/>
      <c r="B9" s="68"/>
      <c r="C9" s="75"/>
      <c r="D9" s="71"/>
      <c r="E9" s="71"/>
      <c r="F9" s="60" t="s">
        <v>397</v>
      </c>
      <c r="G9" s="52" t="s">
        <v>345</v>
      </c>
      <c r="H9" s="56" t="s">
        <v>241</v>
      </c>
      <c r="I9" s="56" t="s">
        <v>242</v>
      </c>
      <c r="J9" s="56" t="s">
        <v>243</v>
      </c>
    </row>
    <row r="10" spans="1:10" ht="31.2">
      <c r="A10" s="63"/>
      <c r="B10" s="68"/>
      <c r="C10" s="75"/>
      <c r="D10" s="71"/>
      <c r="E10" s="71"/>
      <c r="F10" s="46" t="s">
        <v>318</v>
      </c>
      <c r="G10" s="52" t="s">
        <v>345</v>
      </c>
      <c r="H10" s="56" t="s">
        <v>244</v>
      </c>
      <c r="I10" s="56" t="s">
        <v>245</v>
      </c>
      <c r="J10" s="56" t="s">
        <v>246</v>
      </c>
    </row>
    <row r="11" spans="1:10" ht="31.2">
      <c r="A11" s="63"/>
      <c r="B11" s="68"/>
      <c r="C11" s="75"/>
      <c r="D11" s="71"/>
      <c r="E11" s="71"/>
      <c r="F11" s="46" t="s">
        <v>319</v>
      </c>
      <c r="G11" s="52" t="s">
        <v>345</v>
      </c>
      <c r="H11" s="56" t="s">
        <v>247</v>
      </c>
      <c r="I11" s="56" t="s">
        <v>248</v>
      </c>
      <c r="J11" s="56" t="s">
        <v>249</v>
      </c>
    </row>
    <row r="12" spans="1:10" ht="62.4">
      <c r="A12" s="63"/>
      <c r="B12" s="68"/>
      <c r="C12" s="75"/>
      <c r="D12" s="71"/>
      <c r="E12" s="71"/>
      <c r="F12" s="46" t="s">
        <v>320</v>
      </c>
      <c r="G12" s="52" t="s">
        <v>345</v>
      </c>
      <c r="H12" s="56" t="s">
        <v>250</v>
      </c>
      <c r="I12" s="56" t="s">
        <v>246</v>
      </c>
      <c r="J12" s="56" t="s">
        <v>251</v>
      </c>
    </row>
    <row r="13" spans="1:10">
      <c r="A13" s="63"/>
      <c r="B13" s="68"/>
      <c r="C13" s="75"/>
      <c r="D13" s="71"/>
      <c r="E13" s="71"/>
      <c r="F13" s="46" t="s">
        <v>321</v>
      </c>
      <c r="G13" s="52" t="s">
        <v>345</v>
      </c>
      <c r="H13" s="56" t="s">
        <v>242</v>
      </c>
      <c r="I13" s="56" t="s">
        <v>252</v>
      </c>
      <c r="J13" s="56" t="s">
        <v>246</v>
      </c>
    </row>
    <row r="14" spans="1:10">
      <c r="A14" s="63"/>
      <c r="B14" s="68"/>
      <c r="C14" s="75"/>
      <c r="D14" s="71"/>
      <c r="E14" s="71"/>
      <c r="F14" s="46" t="s">
        <v>322</v>
      </c>
      <c r="G14" s="52" t="s">
        <v>345</v>
      </c>
      <c r="H14" s="56" t="s">
        <v>243</v>
      </c>
      <c r="I14" s="56" t="s">
        <v>253</v>
      </c>
      <c r="J14" s="56" t="s">
        <v>248</v>
      </c>
    </row>
    <row r="15" spans="1:10" ht="31.2">
      <c r="A15" s="63"/>
      <c r="B15" s="68"/>
      <c r="C15" s="75"/>
      <c r="D15" s="71"/>
      <c r="E15" s="71"/>
      <c r="F15" s="46" t="s">
        <v>323</v>
      </c>
      <c r="G15" s="52" t="s">
        <v>345</v>
      </c>
      <c r="H15" s="56" t="s">
        <v>254</v>
      </c>
      <c r="I15" s="56" t="s">
        <v>253</v>
      </c>
      <c r="J15" s="56" t="s">
        <v>251</v>
      </c>
    </row>
    <row r="16" spans="1:10" ht="46.8">
      <c r="A16" s="63"/>
      <c r="B16" s="68"/>
      <c r="C16" s="75"/>
      <c r="D16" s="71"/>
      <c r="E16" s="71"/>
      <c r="F16" s="46" t="s">
        <v>324</v>
      </c>
      <c r="G16" s="52" t="s">
        <v>345</v>
      </c>
      <c r="H16" s="56" t="s">
        <v>242</v>
      </c>
      <c r="I16" s="56" t="s">
        <v>249</v>
      </c>
      <c r="J16" s="56" t="s">
        <v>245</v>
      </c>
    </row>
    <row r="17" spans="1:10" ht="144.75" customHeight="1">
      <c r="A17" s="63" t="s">
        <v>255</v>
      </c>
      <c r="B17" s="68" t="s">
        <v>256</v>
      </c>
      <c r="C17" s="68" t="s">
        <v>371</v>
      </c>
      <c r="D17" s="71" t="s">
        <v>331</v>
      </c>
      <c r="E17" s="71" t="s">
        <v>239</v>
      </c>
      <c r="F17" s="58" t="s">
        <v>367</v>
      </c>
      <c r="G17" s="52" t="s">
        <v>261</v>
      </c>
      <c r="H17" s="54">
        <v>106.8</v>
      </c>
      <c r="I17" s="54">
        <v>106.9</v>
      </c>
      <c r="J17" s="54">
        <v>109.2</v>
      </c>
    </row>
    <row r="18" spans="1:10" ht="46.5" customHeight="1">
      <c r="A18" s="63"/>
      <c r="B18" s="68"/>
      <c r="C18" s="68"/>
      <c r="D18" s="71"/>
      <c r="E18" s="71"/>
      <c r="F18" s="53" t="s">
        <v>350</v>
      </c>
      <c r="G18" s="52" t="s">
        <v>262</v>
      </c>
      <c r="H18" s="55">
        <v>1094</v>
      </c>
      <c r="I18" s="55">
        <v>2200</v>
      </c>
      <c r="J18" s="55">
        <v>2600</v>
      </c>
    </row>
    <row r="19" spans="1:10" ht="71.25" customHeight="1">
      <c r="A19" s="63"/>
      <c r="B19" s="68"/>
      <c r="C19" s="49" t="s">
        <v>257</v>
      </c>
      <c r="D19" s="52" t="s">
        <v>332</v>
      </c>
      <c r="E19" s="71"/>
      <c r="F19" s="53" t="s">
        <v>351</v>
      </c>
      <c r="G19" s="52" t="s">
        <v>346</v>
      </c>
      <c r="H19" s="54">
        <v>8</v>
      </c>
      <c r="I19" s="54">
        <v>817.5</v>
      </c>
      <c r="J19" s="54">
        <v>2906.1</v>
      </c>
    </row>
    <row r="20" spans="1:10" ht="46.8">
      <c r="A20" s="63"/>
      <c r="B20" s="68"/>
      <c r="C20" s="49" t="s">
        <v>368</v>
      </c>
      <c r="D20" s="52" t="s">
        <v>332</v>
      </c>
      <c r="E20" s="71"/>
      <c r="F20" s="53" t="s">
        <v>351</v>
      </c>
      <c r="G20" s="52" t="s">
        <v>346</v>
      </c>
      <c r="H20" s="54">
        <v>8</v>
      </c>
      <c r="I20" s="54">
        <v>12</v>
      </c>
      <c r="J20" s="54">
        <v>727</v>
      </c>
    </row>
    <row r="21" spans="1:10" ht="35.25" customHeight="1">
      <c r="A21" s="63"/>
      <c r="B21" s="68"/>
      <c r="C21" s="49" t="s">
        <v>258</v>
      </c>
      <c r="D21" s="52" t="s">
        <v>333</v>
      </c>
      <c r="E21" s="71"/>
      <c r="F21" s="53" t="s">
        <v>351</v>
      </c>
      <c r="G21" s="52" t="s">
        <v>346</v>
      </c>
      <c r="H21" s="54" t="s">
        <v>263</v>
      </c>
      <c r="I21" s="54">
        <v>352</v>
      </c>
      <c r="J21" s="54">
        <v>951</v>
      </c>
    </row>
    <row r="22" spans="1:10" ht="36.75" customHeight="1">
      <c r="A22" s="63"/>
      <c r="B22" s="68"/>
      <c r="C22" s="49" t="s">
        <v>259</v>
      </c>
      <c r="D22" s="52" t="s">
        <v>334</v>
      </c>
      <c r="E22" s="71"/>
      <c r="F22" s="53" t="s">
        <v>351</v>
      </c>
      <c r="G22" s="52" t="s">
        <v>346</v>
      </c>
      <c r="H22" s="54" t="s">
        <v>263</v>
      </c>
      <c r="I22" s="54">
        <v>162.5</v>
      </c>
      <c r="J22" s="54">
        <v>56.5</v>
      </c>
    </row>
    <row r="23" spans="1:10" ht="33" customHeight="1">
      <c r="A23" s="63"/>
      <c r="B23" s="68"/>
      <c r="C23" s="49" t="s">
        <v>260</v>
      </c>
      <c r="D23" s="52" t="s">
        <v>333</v>
      </c>
      <c r="E23" s="71"/>
      <c r="F23" s="53" t="s">
        <v>351</v>
      </c>
      <c r="G23" s="52" t="s">
        <v>346</v>
      </c>
      <c r="H23" s="54" t="s">
        <v>263</v>
      </c>
      <c r="I23" s="54">
        <v>291</v>
      </c>
      <c r="J23" s="54">
        <v>1171.5999999999999</v>
      </c>
    </row>
    <row r="24" spans="1:10" ht="33" customHeight="1">
      <c r="A24" s="63"/>
      <c r="B24" s="68"/>
      <c r="C24" s="49" t="s">
        <v>372</v>
      </c>
      <c r="D24" s="52"/>
      <c r="E24" s="71"/>
      <c r="F24" s="66"/>
      <c r="G24" s="66"/>
      <c r="H24" s="66"/>
      <c r="I24" s="66"/>
      <c r="J24" s="66"/>
    </row>
    <row r="25" spans="1:10" ht="78">
      <c r="A25" s="63"/>
      <c r="B25" s="68"/>
      <c r="C25" s="49" t="s">
        <v>373</v>
      </c>
      <c r="D25" s="52" t="s">
        <v>335</v>
      </c>
      <c r="E25" s="71"/>
      <c r="F25" s="53" t="s">
        <v>361</v>
      </c>
      <c r="G25" s="52" t="s">
        <v>346</v>
      </c>
      <c r="H25" s="64">
        <v>750</v>
      </c>
      <c r="I25" s="64"/>
      <c r="J25" s="64"/>
    </row>
    <row r="26" spans="1:10" ht="102.75" customHeight="1">
      <c r="A26" s="63"/>
      <c r="B26" s="68"/>
      <c r="C26" s="49" t="s">
        <v>374</v>
      </c>
      <c r="D26" s="52" t="s">
        <v>336</v>
      </c>
      <c r="E26" s="71"/>
      <c r="F26" s="53" t="s">
        <v>361</v>
      </c>
      <c r="G26" s="52" t="s">
        <v>346</v>
      </c>
      <c r="H26" s="54">
        <v>2000</v>
      </c>
      <c r="I26" s="54">
        <v>2030</v>
      </c>
      <c r="J26" s="54">
        <v>75</v>
      </c>
    </row>
    <row r="27" spans="1:10" ht="106.5" customHeight="1">
      <c r="A27" s="63"/>
      <c r="B27" s="68"/>
      <c r="C27" s="49" t="s">
        <v>375</v>
      </c>
      <c r="D27" s="52" t="s">
        <v>341</v>
      </c>
      <c r="E27" s="71"/>
      <c r="F27" s="53" t="s">
        <v>361</v>
      </c>
      <c r="G27" s="52" t="s">
        <v>346</v>
      </c>
      <c r="H27" s="54">
        <v>10</v>
      </c>
      <c r="I27" s="54">
        <v>50</v>
      </c>
      <c r="J27" s="54">
        <v>500</v>
      </c>
    </row>
    <row r="28" spans="1:10" ht="93.6">
      <c r="A28" s="63"/>
      <c r="B28" s="68"/>
      <c r="C28" s="49" t="s">
        <v>376</v>
      </c>
      <c r="D28" s="52" t="s">
        <v>331</v>
      </c>
      <c r="E28" s="71"/>
      <c r="F28" s="53" t="s">
        <v>361</v>
      </c>
      <c r="G28" s="52" t="s">
        <v>346</v>
      </c>
      <c r="H28" s="54">
        <v>9243.6</v>
      </c>
      <c r="I28" s="54">
        <v>7000</v>
      </c>
      <c r="J28" s="54">
        <v>4600</v>
      </c>
    </row>
    <row r="29" spans="1:10" ht="46.8">
      <c r="A29" s="63"/>
      <c r="B29" s="68"/>
      <c r="C29" s="49" t="s">
        <v>377</v>
      </c>
      <c r="D29" s="52" t="s">
        <v>342</v>
      </c>
      <c r="E29" s="71"/>
      <c r="F29" s="53" t="s">
        <v>361</v>
      </c>
      <c r="G29" s="52" t="s">
        <v>346</v>
      </c>
      <c r="H29" s="54">
        <v>600</v>
      </c>
      <c r="I29" s="54">
        <v>850</v>
      </c>
      <c r="J29" s="54">
        <v>850</v>
      </c>
    </row>
    <row r="30" spans="1:10" ht="46.8">
      <c r="A30" s="63"/>
      <c r="B30" s="68"/>
      <c r="C30" s="49" t="s">
        <v>398</v>
      </c>
      <c r="D30" s="52" t="s">
        <v>335</v>
      </c>
      <c r="E30" s="71"/>
      <c r="F30" s="53" t="s">
        <v>361</v>
      </c>
      <c r="G30" s="52" t="s">
        <v>346</v>
      </c>
      <c r="H30" s="54">
        <v>92.3</v>
      </c>
      <c r="I30" s="54">
        <v>250</v>
      </c>
      <c r="J30" s="54">
        <v>500</v>
      </c>
    </row>
    <row r="31" spans="1:10" ht="78">
      <c r="A31" s="63"/>
      <c r="B31" s="68"/>
      <c r="C31" s="49" t="s">
        <v>378</v>
      </c>
      <c r="D31" s="52" t="s">
        <v>343</v>
      </c>
      <c r="E31" s="71"/>
      <c r="F31" s="53" t="s">
        <v>361</v>
      </c>
      <c r="G31" s="52" t="s">
        <v>346</v>
      </c>
      <c r="H31" s="54">
        <v>62.2</v>
      </c>
      <c r="I31" s="54">
        <v>32.5</v>
      </c>
      <c r="J31" s="54">
        <v>32.5</v>
      </c>
    </row>
    <row r="32" spans="1:10" ht="78">
      <c r="A32" s="63"/>
      <c r="B32" s="68"/>
      <c r="C32" s="49" t="s">
        <v>379</v>
      </c>
      <c r="D32" s="52" t="s">
        <v>335</v>
      </c>
      <c r="E32" s="71"/>
      <c r="F32" s="53" t="s">
        <v>361</v>
      </c>
      <c r="G32" s="52" t="s">
        <v>346</v>
      </c>
      <c r="H32" s="65">
        <v>106.2</v>
      </c>
      <c r="I32" s="65"/>
      <c r="J32" s="65"/>
    </row>
    <row r="33" spans="1:10" ht="78">
      <c r="A33" s="63"/>
      <c r="B33" s="68"/>
      <c r="C33" s="49" t="s">
        <v>380</v>
      </c>
      <c r="D33" s="52">
        <v>2018</v>
      </c>
      <c r="E33" s="71"/>
      <c r="F33" s="53" t="s">
        <v>361</v>
      </c>
      <c r="G33" s="52" t="s">
        <v>346</v>
      </c>
      <c r="H33" s="54">
        <v>90</v>
      </c>
      <c r="I33" s="54" t="s">
        <v>263</v>
      </c>
      <c r="J33" s="54" t="s">
        <v>263</v>
      </c>
    </row>
    <row r="34" spans="1:10" ht="78">
      <c r="A34" s="63"/>
      <c r="B34" s="68"/>
      <c r="C34" s="49" t="s">
        <v>381</v>
      </c>
      <c r="D34" s="52" t="s">
        <v>331</v>
      </c>
      <c r="E34" s="71"/>
      <c r="F34" s="53" t="s">
        <v>361</v>
      </c>
      <c r="G34" s="52" t="s">
        <v>346</v>
      </c>
      <c r="H34" s="65">
        <v>160.5</v>
      </c>
      <c r="I34" s="65"/>
      <c r="J34" s="65"/>
    </row>
    <row r="35" spans="1:10" ht="89.25" customHeight="1">
      <c r="A35" s="63"/>
      <c r="B35" s="68"/>
      <c r="C35" s="49" t="s">
        <v>382</v>
      </c>
      <c r="D35" s="52" t="s">
        <v>335</v>
      </c>
      <c r="E35" s="71"/>
      <c r="F35" s="53" t="s">
        <v>361</v>
      </c>
      <c r="G35" s="52" t="s">
        <v>346</v>
      </c>
      <c r="H35" s="65">
        <v>550</v>
      </c>
      <c r="I35" s="65"/>
      <c r="J35" s="65"/>
    </row>
    <row r="36" spans="1:10" ht="72" customHeight="1">
      <c r="A36" s="63" t="s">
        <v>264</v>
      </c>
      <c r="B36" s="68" t="s">
        <v>265</v>
      </c>
      <c r="C36" s="46" t="s">
        <v>266</v>
      </c>
      <c r="D36" s="69" t="s">
        <v>335</v>
      </c>
      <c r="E36" s="71" t="s">
        <v>168</v>
      </c>
      <c r="F36" s="53" t="s">
        <v>360</v>
      </c>
      <c r="G36" s="52" t="s">
        <v>268</v>
      </c>
      <c r="H36" s="54">
        <v>102</v>
      </c>
      <c r="I36" s="54">
        <v>103</v>
      </c>
      <c r="J36" s="54">
        <v>103</v>
      </c>
    </row>
    <row r="37" spans="1:10" ht="101.25" customHeight="1">
      <c r="A37" s="63"/>
      <c r="B37" s="68"/>
      <c r="C37" s="46" t="s">
        <v>267</v>
      </c>
      <c r="D37" s="70"/>
      <c r="E37" s="71"/>
      <c r="F37" s="58" t="s">
        <v>369</v>
      </c>
      <c r="G37" s="52" t="s">
        <v>346</v>
      </c>
      <c r="H37" s="54">
        <v>90</v>
      </c>
      <c r="I37" s="54" t="s">
        <v>263</v>
      </c>
      <c r="J37" s="54" t="s">
        <v>263</v>
      </c>
    </row>
    <row r="38" spans="1:10" ht="164.25" customHeight="1">
      <c r="A38" s="50" t="s">
        <v>269</v>
      </c>
      <c r="B38" s="46" t="s">
        <v>270</v>
      </c>
      <c r="C38" s="58" t="s">
        <v>384</v>
      </c>
      <c r="D38" s="52" t="s">
        <v>335</v>
      </c>
      <c r="E38" s="59" t="s">
        <v>386</v>
      </c>
      <c r="F38" s="53" t="s">
        <v>359</v>
      </c>
      <c r="G38" s="52" t="s">
        <v>261</v>
      </c>
      <c r="H38" s="54">
        <v>105.4</v>
      </c>
      <c r="I38" s="54">
        <v>105</v>
      </c>
      <c r="J38" s="54">
        <v>105</v>
      </c>
    </row>
    <row r="39" spans="1:10" ht="26.25" customHeight="1">
      <c r="A39" s="63" t="s">
        <v>271</v>
      </c>
      <c r="B39" s="68" t="s">
        <v>326</v>
      </c>
      <c r="C39" s="46" t="s">
        <v>273</v>
      </c>
      <c r="D39" s="69" t="s">
        <v>335</v>
      </c>
      <c r="E39" s="66" t="s">
        <v>385</v>
      </c>
      <c r="F39" s="68" t="s">
        <v>387</v>
      </c>
      <c r="G39" s="71" t="s">
        <v>274</v>
      </c>
      <c r="H39" s="65">
        <v>0.1</v>
      </c>
      <c r="I39" s="65">
        <v>0.5</v>
      </c>
      <c r="J39" s="65">
        <v>0.5</v>
      </c>
    </row>
    <row r="40" spans="1:10" ht="44.25" customHeight="1">
      <c r="A40" s="63"/>
      <c r="B40" s="68"/>
      <c r="C40" s="46" t="s">
        <v>272</v>
      </c>
      <c r="D40" s="76"/>
      <c r="E40" s="66"/>
      <c r="F40" s="68"/>
      <c r="G40" s="71"/>
      <c r="H40" s="65"/>
      <c r="I40" s="65"/>
      <c r="J40" s="65"/>
    </row>
    <row r="41" spans="1:10" ht="52.5" customHeight="1">
      <c r="A41" s="63"/>
      <c r="B41" s="68"/>
      <c r="C41" s="46" t="s">
        <v>327</v>
      </c>
      <c r="D41" s="76"/>
      <c r="E41" s="66"/>
      <c r="F41" s="68"/>
      <c r="G41" s="71"/>
      <c r="H41" s="65"/>
      <c r="I41" s="65"/>
      <c r="J41" s="65"/>
    </row>
    <row r="42" spans="1:10" ht="50.25" customHeight="1">
      <c r="A42" s="63"/>
      <c r="B42" s="68"/>
      <c r="C42" s="46" t="s">
        <v>328</v>
      </c>
      <c r="D42" s="70"/>
      <c r="E42" s="66"/>
      <c r="F42" s="68"/>
      <c r="G42" s="71"/>
      <c r="H42" s="65"/>
      <c r="I42" s="65"/>
      <c r="J42" s="65"/>
    </row>
    <row r="43" spans="1:10" ht="102" customHeight="1">
      <c r="A43" s="63" t="s">
        <v>275</v>
      </c>
      <c r="B43" s="68" t="s">
        <v>362</v>
      </c>
      <c r="C43" s="46" t="s">
        <v>311</v>
      </c>
      <c r="D43" s="69" t="s">
        <v>335</v>
      </c>
      <c r="E43" s="71" t="s">
        <v>168</v>
      </c>
      <c r="F43" s="68" t="s">
        <v>358</v>
      </c>
      <c r="G43" s="71" t="s">
        <v>261</v>
      </c>
      <c r="H43" s="65">
        <v>101.5</v>
      </c>
      <c r="I43" s="65">
        <v>102</v>
      </c>
      <c r="J43" s="65">
        <v>102.2</v>
      </c>
    </row>
    <row r="44" spans="1:10" ht="165" customHeight="1">
      <c r="A44" s="63"/>
      <c r="B44" s="68"/>
      <c r="C44" s="46" t="s">
        <v>276</v>
      </c>
      <c r="D44" s="70"/>
      <c r="E44" s="71"/>
      <c r="F44" s="68"/>
      <c r="G44" s="71"/>
      <c r="H44" s="65"/>
      <c r="I44" s="65"/>
      <c r="J44" s="65"/>
    </row>
    <row r="45" spans="1:10" ht="83.25" customHeight="1">
      <c r="A45" s="63" t="s">
        <v>277</v>
      </c>
      <c r="B45" s="68" t="s">
        <v>278</v>
      </c>
      <c r="C45" s="68" t="s">
        <v>383</v>
      </c>
      <c r="D45" s="69" t="s">
        <v>335</v>
      </c>
      <c r="E45" s="71" t="s">
        <v>279</v>
      </c>
      <c r="F45" s="53" t="s">
        <v>357</v>
      </c>
      <c r="G45" s="52" t="s">
        <v>344</v>
      </c>
      <c r="H45" s="55">
        <v>120</v>
      </c>
      <c r="I45" s="55">
        <v>120</v>
      </c>
      <c r="J45" s="55">
        <v>120</v>
      </c>
    </row>
    <row r="46" spans="1:10" ht="119.25" customHeight="1">
      <c r="A46" s="63"/>
      <c r="B46" s="68"/>
      <c r="C46" s="68"/>
      <c r="D46" s="70"/>
      <c r="E46" s="71"/>
      <c r="F46" s="53" t="s">
        <v>356</v>
      </c>
      <c r="G46" s="52" t="s">
        <v>261</v>
      </c>
      <c r="H46" s="54">
        <v>0.3</v>
      </c>
      <c r="I46" s="54" t="s">
        <v>263</v>
      </c>
      <c r="J46" s="54" t="s">
        <v>263</v>
      </c>
    </row>
    <row r="47" spans="1:10" ht="366" customHeight="1">
      <c r="A47" s="50" t="s">
        <v>280</v>
      </c>
      <c r="B47" s="46" t="s">
        <v>281</v>
      </c>
      <c r="C47" s="58" t="s">
        <v>388</v>
      </c>
      <c r="D47" s="52" t="s">
        <v>335</v>
      </c>
      <c r="E47" s="47" t="s">
        <v>279</v>
      </c>
      <c r="F47" s="53" t="s">
        <v>355</v>
      </c>
      <c r="G47" s="52" t="s">
        <v>347</v>
      </c>
      <c r="H47" s="55" t="s">
        <v>325</v>
      </c>
      <c r="I47" s="55" t="s">
        <v>325</v>
      </c>
      <c r="J47" s="55" t="s">
        <v>325</v>
      </c>
    </row>
    <row r="48" spans="1:10" ht="54.75" customHeight="1">
      <c r="A48" s="63" t="s">
        <v>282</v>
      </c>
      <c r="B48" s="68" t="s">
        <v>283</v>
      </c>
      <c r="C48" s="58" t="s">
        <v>389</v>
      </c>
      <c r="D48" s="69" t="s">
        <v>285</v>
      </c>
      <c r="E48" s="71" t="s">
        <v>286</v>
      </c>
      <c r="F48" s="68" t="s">
        <v>390</v>
      </c>
      <c r="G48" s="71" t="s">
        <v>346</v>
      </c>
      <c r="H48" s="65">
        <v>0</v>
      </c>
      <c r="I48" s="65">
        <v>0.2</v>
      </c>
      <c r="J48" s="65">
        <v>0.2</v>
      </c>
    </row>
    <row r="49" spans="1:10" ht="122.25" customHeight="1">
      <c r="A49" s="63"/>
      <c r="B49" s="68"/>
      <c r="C49" s="46" t="s">
        <v>284</v>
      </c>
      <c r="D49" s="70"/>
      <c r="E49" s="71"/>
      <c r="F49" s="68"/>
      <c r="G49" s="71"/>
      <c r="H49" s="65"/>
      <c r="I49" s="65"/>
      <c r="J49" s="65"/>
    </row>
    <row r="50" spans="1:10" ht="207.75" customHeight="1">
      <c r="A50" s="50" t="s">
        <v>288</v>
      </c>
      <c r="B50" s="46" t="s">
        <v>287</v>
      </c>
      <c r="C50" s="60" t="s">
        <v>399</v>
      </c>
      <c r="D50" s="62" t="s">
        <v>335</v>
      </c>
      <c r="E50" s="47" t="s">
        <v>286</v>
      </c>
      <c r="F50" s="53" t="s">
        <v>354</v>
      </c>
      <c r="G50" s="61" t="s">
        <v>346</v>
      </c>
      <c r="H50" s="56" t="s">
        <v>289</v>
      </c>
      <c r="I50" s="56" t="s">
        <v>290</v>
      </c>
      <c r="J50" s="56" t="s">
        <v>291</v>
      </c>
    </row>
    <row r="51" spans="1:10" ht="93" customHeight="1">
      <c r="A51" s="63" t="s">
        <v>292</v>
      </c>
      <c r="B51" s="68" t="s">
        <v>294</v>
      </c>
      <c r="C51" s="46" t="s">
        <v>293</v>
      </c>
      <c r="D51" s="69" t="s">
        <v>335</v>
      </c>
      <c r="E51" s="71" t="s">
        <v>286</v>
      </c>
      <c r="F51" s="68" t="s">
        <v>353</v>
      </c>
      <c r="G51" s="71" t="s">
        <v>346</v>
      </c>
      <c r="H51" s="72" t="s">
        <v>295</v>
      </c>
      <c r="I51" s="72" t="s">
        <v>296</v>
      </c>
      <c r="J51" s="72" t="s">
        <v>297</v>
      </c>
    </row>
    <row r="52" spans="1:10" ht="67.5" customHeight="1">
      <c r="A52" s="63"/>
      <c r="B52" s="68"/>
      <c r="C52" s="46" t="s">
        <v>312</v>
      </c>
      <c r="D52" s="76"/>
      <c r="E52" s="71"/>
      <c r="F52" s="68"/>
      <c r="G52" s="71"/>
      <c r="H52" s="72"/>
      <c r="I52" s="72"/>
      <c r="J52" s="72"/>
    </row>
    <row r="53" spans="1:10" ht="88.5" customHeight="1">
      <c r="A53" s="63"/>
      <c r="B53" s="68"/>
      <c r="C53" s="46" t="s">
        <v>313</v>
      </c>
      <c r="D53" s="76"/>
      <c r="E53" s="71"/>
      <c r="F53" s="68"/>
      <c r="G53" s="71"/>
      <c r="H53" s="72"/>
      <c r="I53" s="72"/>
      <c r="J53" s="72"/>
    </row>
    <row r="54" spans="1:10" ht="150" customHeight="1">
      <c r="A54" s="63"/>
      <c r="B54" s="68"/>
      <c r="C54" s="58" t="s">
        <v>391</v>
      </c>
      <c r="D54" s="70"/>
      <c r="E54" s="71"/>
      <c r="F54" s="68"/>
      <c r="G54" s="71"/>
      <c r="H54" s="72"/>
      <c r="I54" s="72"/>
      <c r="J54" s="72"/>
    </row>
    <row r="55" spans="1:10" ht="102" customHeight="1">
      <c r="A55" s="63" t="s">
        <v>298</v>
      </c>
      <c r="B55" s="68" t="s">
        <v>299</v>
      </c>
      <c r="C55" s="46" t="s">
        <v>300</v>
      </c>
      <c r="D55" s="69" t="s">
        <v>335</v>
      </c>
      <c r="E55" s="71" t="s">
        <v>303</v>
      </c>
      <c r="F55" s="68" t="s">
        <v>352</v>
      </c>
      <c r="G55" s="71" t="s">
        <v>346</v>
      </c>
      <c r="H55" s="71">
        <v>1620</v>
      </c>
      <c r="I55" s="71">
        <v>1760</v>
      </c>
      <c r="J55" s="71">
        <v>1800</v>
      </c>
    </row>
    <row r="56" spans="1:10" ht="93.6">
      <c r="A56" s="63"/>
      <c r="B56" s="68"/>
      <c r="C56" s="46" t="s">
        <v>301</v>
      </c>
      <c r="D56" s="76"/>
      <c r="E56" s="71"/>
      <c r="F56" s="68"/>
      <c r="G56" s="71"/>
      <c r="H56" s="71"/>
      <c r="I56" s="71"/>
      <c r="J56" s="71"/>
    </row>
    <row r="57" spans="1:10" ht="62.4">
      <c r="A57" s="63"/>
      <c r="B57" s="68"/>
      <c r="C57" s="46" t="s">
        <v>302</v>
      </c>
      <c r="D57" s="70"/>
      <c r="E57" s="71"/>
      <c r="F57" s="68"/>
      <c r="G57" s="71"/>
      <c r="H57" s="71"/>
      <c r="I57" s="71"/>
      <c r="J57" s="71"/>
    </row>
    <row r="58" spans="1:10">
      <c r="A58" s="93"/>
      <c r="B58" s="93"/>
      <c r="C58" s="93"/>
      <c r="D58" s="93"/>
      <c r="E58" s="93"/>
      <c r="F58" s="93"/>
      <c r="G58" s="93"/>
      <c r="H58" s="93"/>
      <c r="I58" s="93"/>
      <c r="J58" s="93"/>
    </row>
    <row r="59" spans="1:10">
      <c r="A59" s="92" t="s">
        <v>314</v>
      </c>
      <c r="B59" s="92"/>
      <c r="C59" s="92"/>
      <c r="D59" s="92"/>
      <c r="E59" s="92"/>
      <c r="F59" s="92"/>
      <c r="G59" s="92"/>
      <c r="H59" s="92"/>
      <c r="I59" s="92"/>
      <c r="J59" s="92"/>
    </row>
    <row r="60" spans="1:10" ht="36" customHeight="1">
      <c r="A60" s="74" t="s">
        <v>195</v>
      </c>
      <c r="B60" s="66" t="s">
        <v>12</v>
      </c>
      <c r="C60" s="66"/>
      <c r="D60" s="66"/>
      <c r="E60" s="66" t="s">
        <v>193</v>
      </c>
      <c r="F60" s="66"/>
      <c r="G60" s="66"/>
      <c r="H60" s="66" t="s">
        <v>13</v>
      </c>
      <c r="I60" s="66"/>
      <c r="J60" s="66"/>
    </row>
    <row r="61" spans="1:10">
      <c r="A61" s="74"/>
      <c r="B61" s="66"/>
      <c r="C61" s="66"/>
      <c r="D61" s="66"/>
      <c r="E61" s="66"/>
      <c r="F61" s="66"/>
      <c r="G61" s="66"/>
      <c r="H61" s="45" t="s">
        <v>3</v>
      </c>
      <c r="I61" s="45" t="s">
        <v>4</v>
      </c>
      <c r="J61" s="45" t="s">
        <v>5</v>
      </c>
    </row>
    <row r="62" spans="1:10" ht="38.25" customHeight="1">
      <c r="A62" s="63" t="s">
        <v>201</v>
      </c>
      <c r="B62" s="68" t="s">
        <v>200</v>
      </c>
      <c r="C62" s="68"/>
      <c r="D62" s="68"/>
      <c r="E62" s="67" t="s">
        <v>396</v>
      </c>
      <c r="F62" s="67"/>
      <c r="G62" s="67"/>
      <c r="H62" s="12">
        <v>107.2</v>
      </c>
      <c r="I62" s="12">
        <v>54.6</v>
      </c>
      <c r="J62" s="12">
        <v>44.9</v>
      </c>
    </row>
    <row r="63" spans="1:10" ht="27.75" customHeight="1">
      <c r="A63" s="63"/>
      <c r="B63" s="68"/>
      <c r="C63" s="68"/>
      <c r="D63" s="68"/>
      <c r="E63" s="67" t="s">
        <v>315</v>
      </c>
      <c r="F63" s="67"/>
      <c r="G63" s="67"/>
      <c r="H63" s="33">
        <f>5.1+3.3+0.9+1.5+0.2+0.1+0.5+0.7+2+2.9+0.3+3.5+2.2+2.518</f>
        <v>25.717999999999996</v>
      </c>
      <c r="I63" s="33">
        <f>2.6+3.6+0.9+0.6+3.3+0.8+1.5+2.3+4+0.3+3.3+0.4+8.1+3.059+3.7</f>
        <v>38.459000000000003</v>
      </c>
      <c r="J63" s="33">
        <f>2.6+4.7+0.7+0.6+0.3+1.3+1.6+2.3+0.3+3.3+0.4+8.1+3.059+4.8</f>
        <v>34.059000000000005</v>
      </c>
    </row>
    <row r="64" spans="1:10" ht="27.75" customHeight="1">
      <c r="A64" s="63"/>
      <c r="B64" s="68"/>
      <c r="C64" s="68"/>
      <c r="D64" s="68"/>
      <c r="E64" s="67" t="s">
        <v>316</v>
      </c>
      <c r="F64" s="67"/>
      <c r="G64" s="67"/>
      <c r="H64" s="44">
        <v>81.599999999999994</v>
      </c>
      <c r="I64" s="44">
        <v>16.100000000000001</v>
      </c>
      <c r="J64" s="44">
        <v>10.8</v>
      </c>
    </row>
    <row r="65" spans="1:10" ht="23.25" customHeight="1">
      <c r="A65" s="63" t="s">
        <v>203</v>
      </c>
      <c r="B65" s="68" t="s">
        <v>202</v>
      </c>
      <c r="C65" s="68"/>
      <c r="D65" s="68"/>
      <c r="E65" s="67" t="s">
        <v>396</v>
      </c>
      <c r="F65" s="67"/>
      <c r="G65" s="67"/>
      <c r="H65" s="20">
        <f>H66+H67</f>
        <v>115.3137</v>
      </c>
      <c r="I65" s="20">
        <f t="shared" ref="I65:J65" si="0">I66+I67</f>
        <v>0.1</v>
      </c>
      <c r="J65" s="20">
        <f t="shared" si="0"/>
        <v>0.30000000000000004</v>
      </c>
    </row>
    <row r="66" spans="1:10" ht="21.75" customHeight="1">
      <c r="A66" s="63"/>
      <c r="B66" s="68"/>
      <c r="C66" s="68"/>
      <c r="D66" s="68"/>
      <c r="E66" s="67" t="s">
        <v>315</v>
      </c>
      <c r="F66" s="67"/>
      <c r="G66" s="67"/>
      <c r="H66" s="44">
        <f>0.1</f>
        <v>0.1</v>
      </c>
      <c r="I66" s="44">
        <f>0.1</f>
        <v>0.1</v>
      </c>
      <c r="J66" s="44">
        <f>0.2+0.1</f>
        <v>0.30000000000000004</v>
      </c>
    </row>
    <row r="67" spans="1:10" ht="19.5" customHeight="1">
      <c r="A67" s="63"/>
      <c r="B67" s="68"/>
      <c r="C67" s="68"/>
      <c r="D67" s="68"/>
      <c r="E67" s="67" t="s">
        <v>316</v>
      </c>
      <c r="F67" s="67"/>
      <c r="G67" s="67"/>
      <c r="H67" s="44">
        <f>'Бюджет РК'!C19</f>
        <v>115.2137</v>
      </c>
      <c r="I67" s="44">
        <f>'Бюджет РК'!D19</f>
        <v>0</v>
      </c>
      <c r="J67" s="44">
        <f>'Бюджет РК'!E19</f>
        <v>0</v>
      </c>
    </row>
    <row r="68" spans="1:10" ht="27" customHeight="1">
      <c r="A68" s="63" t="s">
        <v>205</v>
      </c>
      <c r="B68" s="68" t="s">
        <v>204</v>
      </c>
      <c r="C68" s="68"/>
      <c r="D68" s="68"/>
      <c r="E68" s="67" t="s">
        <v>396</v>
      </c>
      <c r="F68" s="67"/>
      <c r="G68" s="67"/>
      <c r="H68" s="34">
        <f>H69</f>
        <v>19.150000000000002</v>
      </c>
      <c r="I68" s="34">
        <f t="shared" ref="I68:J68" si="1">I69</f>
        <v>21.599999999999998</v>
      </c>
      <c r="J68" s="34">
        <f t="shared" si="1"/>
        <v>24.05</v>
      </c>
    </row>
    <row r="69" spans="1:10" ht="25.5" customHeight="1">
      <c r="A69" s="63"/>
      <c r="B69" s="68"/>
      <c r="C69" s="68"/>
      <c r="D69" s="68"/>
      <c r="E69" s="67" t="s">
        <v>315</v>
      </c>
      <c r="F69" s="67"/>
      <c r="G69" s="67"/>
      <c r="H69" s="8">
        <f>19+0.05+0.1</f>
        <v>19.150000000000002</v>
      </c>
      <c r="I69" s="8">
        <f>21.4+0.05+0.15</f>
        <v>21.599999999999998</v>
      </c>
      <c r="J69" s="8">
        <f>23.8+0.05+0.2</f>
        <v>24.05</v>
      </c>
    </row>
    <row r="70" spans="1:10" ht="25.5" customHeight="1">
      <c r="A70" s="50" t="s">
        <v>207</v>
      </c>
      <c r="B70" s="68" t="s">
        <v>206</v>
      </c>
      <c r="C70" s="68"/>
      <c r="D70" s="68"/>
      <c r="E70" s="67" t="s">
        <v>396</v>
      </c>
      <c r="F70" s="67"/>
      <c r="G70" s="67"/>
      <c r="H70" s="34" t="s">
        <v>38</v>
      </c>
      <c r="I70" s="34" t="s">
        <v>38</v>
      </c>
      <c r="J70" s="34" t="s">
        <v>38</v>
      </c>
    </row>
    <row r="71" spans="1:10" ht="19.5" customHeight="1">
      <c r="A71" s="63" t="s">
        <v>209</v>
      </c>
      <c r="B71" s="68" t="s">
        <v>208</v>
      </c>
      <c r="C71" s="68"/>
      <c r="D71" s="68"/>
      <c r="E71" s="67" t="s">
        <v>396</v>
      </c>
      <c r="F71" s="67"/>
      <c r="G71" s="67"/>
      <c r="H71" s="43">
        <f>H72+H73</f>
        <v>103.5</v>
      </c>
      <c r="I71" s="43">
        <f t="shared" ref="I71:J71" si="2">I72+I73</f>
        <v>4.7</v>
      </c>
      <c r="J71" s="43">
        <f t="shared" si="2"/>
        <v>5</v>
      </c>
    </row>
    <row r="72" spans="1:10" ht="20.25" customHeight="1">
      <c r="A72" s="63"/>
      <c r="B72" s="68"/>
      <c r="C72" s="68"/>
      <c r="D72" s="68"/>
      <c r="E72" s="67" t="s">
        <v>315</v>
      </c>
      <c r="F72" s="67"/>
      <c r="G72" s="67"/>
      <c r="H72" s="44">
        <f>3.5+0.9+0.1</f>
        <v>4.5</v>
      </c>
      <c r="I72" s="44">
        <f>3.7+0.9+0.1</f>
        <v>4.7</v>
      </c>
      <c r="J72" s="44">
        <f>4+0.9+0.1</f>
        <v>5</v>
      </c>
    </row>
    <row r="73" spans="1:10" ht="19.5" customHeight="1">
      <c r="A73" s="63"/>
      <c r="B73" s="68"/>
      <c r="C73" s="68"/>
      <c r="D73" s="68"/>
      <c r="E73" s="67" t="s">
        <v>316</v>
      </c>
      <c r="F73" s="67"/>
      <c r="G73" s="67"/>
      <c r="H73" s="44">
        <v>99</v>
      </c>
      <c r="I73" s="44">
        <f>'Бюджет РК'!D41</f>
        <v>0</v>
      </c>
      <c r="J73" s="44">
        <f>'Бюджет РК'!E41</f>
        <v>0</v>
      </c>
    </row>
    <row r="74" spans="1:10" ht="24" customHeight="1">
      <c r="A74" s="63" t="s">
        <v>211</v>
      </c>
      <c r="B74" s="68" t="s">
        <v>210</v>
      </c>
      <c r="C74" s="68"/>
      <c r="D74" s="68"/>
      <c r="E74" s="67" t="s">
        <v>396</v>
      </c>
      <c r="F74" s="67"/>
      <c r="G74" s="67"/>
      <c r="H74" s="43">
        <f>H75+H76</f>
        <v>143.13999999999999</v>
      </c>
      <c r="I74" s="43">
        <f t="shared" ref="I74:J74" si="3">I75+I76</f>
        <v>153.55200000000002</v>
      </c>
      <c r="J74" s="43">
        <f t="shared" si="3"/>
        <v>122.985</v>
      </c>
    </row>
    <row r="75" spans="1:10" ht="19.5" customHeight="1">
      <c r="A75" s="63"/>
      <c r="B75" s="68"/>
      <c r="C75" s="68"/>
      <c r="D75" s="68"/>
      <c r="E75" s="67" t="s">
        <v>315</v>
      </c>
      <c r="F75" s="67"/>
      <c r="G75" s="67"/>
      <c r="H75" s="35">
        <f>23.7+7.3+8.1+0.6+3.2+31+2.3+7+3.1+5+7.5+3.2+3.5+11+17+2.5+3.94+3.2</f>
        <v>143.13999999999999</v>
      </c>
      <c r="I75" s="35">
        <f>11.8+7.4+0.4+10.2+27+4.6+5+9.9+2.7+8.8+0.9+8.7+13.9+9.3+4.2+7.252+2.9</f>
        <v>134.95200000000003</v>
      </c>
      <c r="J75" s="35">
        <f>0.6+7.3+0.3+4.1+27+2.7+2+5.5+2.7+7.6+0.9+8.7+19.3+6.3+4.3+3.185+1.9</f>
        <v>104.38500000000001</v>
      </c>
    </row>
    <row r="76" spans="1:10" ht="18" customHeight="1">
      <c r="A76" s="63"/>
      <c r="B76" s="68"/>
      <c r="C76" s="68"/>
      <c r="D76" s="68"/>
      <c r="E76" s="67" t="s">
        <v>316</v>
      </c>
      <c r="F76" s="67"/>
      <c r="G76" s="67"/>
      <c r="H76" s="35">
        <f>'Бюджет РК'!C43</f>
        <v>0</v>
      </c>
      <c r="I76" s="35">
        <f>'Бюджет РК'!D43</f>
        <v>18.599999999999998</v>
      </c>
      <c r="J76" s="35">
        <f>'Бюджет РК'!E43</f>
        <v>18.599999999999998</v>
      </c>
    </row>
    <row r="77" spans="1:10" ht="18.75" customHeight="1">
      <c r="A77" s="63" t="s">
        <v>213</v>
      </c>
      <c r="B77" s="68" t="s">
        <v>212</v>
      </c>
      <c r="C77" s="68"/>
      <c r="D77" s="68"/>
      <c r="E77" s="67" t="s">
        <v>396</v>
      </c>
      <c r="F77" s="67"/>
      <c r="G77" s="67"/>
      <c r="H77" s="20">
        <f>H78+H79</f>
        <v>27.4548232</v>
      </c>
      <c r="I77" s="20">
        <f t="shared" ref="I77:J77" si="4">I78+I79</f>
        <v>31.617310512280298</v>
      </c>
      <c r="J77" s="20">
        <f t="shared" si="4"/>
        <v>28.379468159445523</v>
      </c>
    </row>
    <row r="78" spans="1:10" ht="24" customHeight="1">
      <c r="A78" s="63"/>
      <c r="B78" s="68"/>
      <c r="C78" s="68"/>
      <c r="D78" s="68"/>
      <c r="E78" s="67" t="s">
        <v>315</v>
      </c>
      <c r="F78" s="67"/>
      <c r="G78" s="67"/>
      <c r="H78" s="44">
        <f>2.4+1.3+0.7+0.1+0.8+1+0.2+0.4+0.2+0.3+0.382</f>
        <v>7.782</v>
      </c>
      <c r="I78" s="44">
        <f>0.4+0.3+3.1+0.8+1+0.1+0.3+0.39</f>
        <v>6.3899999999999988</v>
      </c>
      <c r="J78" s="44">
        <f>0.4+0.3+3.2+0.8+0.1+0.3+0.376</f>
        <v>5.476</v>
      </c>
    </row>
    <row r="79" spans="1:10" ht="25.5" customHeight="1">
      <c r="A79" s="63"/>
      <c r="B79" s="68"/>
      <c r="C79" s="68"/>
      <c r="D79" s="68"/>
      <c r="E79" s="67" t="s">
        <v>316</v>
      </c>
      <c r="F79" s="67"/>
      <c r="G79" s="67"/>
      <c r="H79" s="44">
        <f>'Бюджет РК'!C49</f>
        <v>19.6728232</v>
      </c>
      <c r="I79" s="44">
        <f>'Бюджет РК'!D49</f>
        <v>25.227310512280297</v>
      </c>
      <c r="J79" s="44">
        <f>'Бюджет РК'!E49</f>
        <v>22.903468159445524</v>
      </c>
    </row>
    <row r="80" spans="1:10" ht="25.5" customHeight="1">
      <c r="A80" s="63" t="s">
        <v>215</v>
      </c>
      <c r="B80" s="68" t="s">
        <v>214</v>
      </c>
      <c r="C80" s="68"/>
      <c r="D80" s="68"/>
      <c r="E80" s="67" t="s">
        <v>396</v>
      </c>
      <c r="F80" s="67"/>
      <c r="G80" s="67"/>
      <c r="H80" s="20">
        <f>H81</f>
        <v>58.150000000000006</v>
      </c>
      <c r="I80" s="20">
        <f t="shared" ref="I80:J80" si="5">I81</f>
        <v>64.08</v>
      </c>
      <c r="J80" s="20">
        <f t="shared" si="5"/>
        <v>67.25</v>
      </c>
    </row>
    <row r="81" spans="1:10" ht="21" customHeight="1">
      <c r="A81" s="63"/>
      <c r="B81" s="68"/>
      <c r="C81" s="68"/>
      <c r="D81" s="68"/>
      <c r="E81" s="67" t="s">
        <v>316</v>
      </c>
      <c r="F81" s="67"/>
      <c r="G81" s="67"/>
      <c r="H81" s="44">
        <f>'Бюджет РК'!C58</f>
        <v>58.150000000000006</v>
      </c>
      <c r="I81" s="44">
        <f>'Бюджет РК'!D58</f>
        <v>64.08</v>
      </c>
      <c r="J81" s="44">
        <f>'Бюджет РК'!E58</f>
        <v>67.25</v>
      </c>
    </row>
    <row r="82" spans="1:10" ht="27.75" customHeight="1">
      <c r="A82" s="63" t="s">
        <v>217</v>
      </c>
      <c r="B82" s="68" t="s">
        <v>216</v>
      </c>
      <c r="C82" s="68"/>
      <c r="D82" s="68"/>
      <c r="E82" s="67" t="s">
        <v>396</v>
      </c>
      <c r="F82" s="67"/>
      <c r="G82" s="67"/>
      <c r="H82" s="20">
        <f>H83</f>
        <v>56</v>
      </c>
      <c r="I82" s="20">
        <f t="shared" ref="I82:J82" si="6">I83</f>
        <v>4.9000000000000004</v>
      </c>
      <c r="J82" s="20">
        <f t="shared" si="6"/>
        <v>0</v>
      </c>
    </row>
    <row r="83" spans="1:10" ht="23.25" customHeight="1">
      <c r="A83" s="63"/>
      <c r="B83" s="68"/>
      <c r="C83" s="68"/>
      <c r="D83" s="68"/>
      <c r="E83" s="67" t="s">
        <v>316</v>
      </c>
      <c r="F83" s="67"/>
      <c r="G83" s="67"/>
      <c r="H83" s="44">
        <f>'Бюджет РК'!C66</f>
        <v>56</v>
      </c>
      <c r="I83" s="44">
        <f>'Бюджет РК'!D66</f>
        <v>4.9000000000000004</v>
      </c>
      <c r="J83" s="44">
        <f>'Бюджет РК'!E66</f>
        <v>0</v>
      </c>
    </row>
    <row r="84" spans="1:10" ht="15.75" customHeight="1">
      <c r="A84" s="63" t="s">
        <v>219</v>
      </c>
      <c r="B84" s="68" t="s">
        <v>218</v>
      </c>
      <c r="C84" s="68"/>
      <c r="D84" s="68"/>
      <c r="E84" s="67" t="s">
        <v>396</v>
      </c>
      <c r="F84" s="67"/>
      <c r="G84" s="67"/>
      <c r="H84" s="22">
        <f>H85+H86</f>
        <v>250.47</v>
      </c>
      <c r="I84" s="22">
        <f t="shared" ref="I84:J84" si="7">I85+I86</f>
        <v>299.7</v>
      </c>
      <c r="J84" s="22">
        <f t="shared" si="7"/>
        <v>300.74</v>
      </c>
    </row>
    <row r="85" spans="1:10" ht="15.75" customHeight="1">
      <c r="A85" s="63"/>
      <c r="B85" s="68"/>
      <c r="C85" s="68"/>
      <c r="D85" s="68"/>
      <c r="E85" s="67" t="s">
        <v>315</v>
      </c>
      <c r="F85" s="67"/>
      <c r="G85" s="67"/>
      <c r="H85" s="17">
        <f>0.8+0.1+2+0.1+0.2+0.2</f>
        <v>3.4000000000000004</v>
      </c>
      <c r="I85" s="17">
        <f>1.3+2+0.2</f>
        <v>3.5</v>
      </c>
      <c r="J85" s="17">
        <f>0.3+2+0.2</f>
        <v>2.5</v>
      </c>
    </row>
    <row r="86" spans="1:10" ht="15.75" customHeight="1">
      <c r="A86" s="63"/>
      <c r="B86" s="68"/>
      <c r="C86" s="68"/>
      <c r="D86" s="68"/>
      <c r="E86" s="67" t="s">
        <v>316</v>
      </c>
      <c r="F86" s="67"/>
      <c r="G86" s="67"/>
      <c r="H86" s="17">
        <f>'Бюджет РК'!C68</f>
        <v>247.07</v>
      </c>
      <c r="I86" s="17">
        <f>'Бюджет РК'!D68</f>
        <v>296.2</v>
      </c>
      <c r="J86" s="17">
        <f>'Бюджет РК'!E68</f>
        <v>298.24</v>
      </c>
    </row>
    <row r="87" spans="1:10" ht="21" customHeight="1">
      <c r="A87" s="63" t="s">
        <v>221</v>
      </c>
      <c r="B87" s="68" t="s">
        <v>220</v>
      </c>
      <c r="C87" s="68"/>
      <c r="D87" s="68"/>
      <c r="E87" s="67" t="s">
        <v>396</v>
      </c>
      <c r="F87" s="67"/>
      <c r="G87" s="67"/>
      <c r="H87" s="20">
        <f>H88+H89</f>
        <v>1.393</v>
      </c>
      <c r="I87" s="20">
        <f t="shared" ref="I87:J87" si="8">I88+I89</f>
        <v>18.399999999999999</v>
      </c>
      <c r="J87" s="20">
        <f t="shared" si="8"/>
        <v>18.399999999999999</v>
      </c>
    </row>
    <row r="88" spans="1:10" ht="22.5" customHeight="1">
      <c r="A88" s="63"/>
      <c r="B88" s="68"/>
      <c r="C88" s="68"/>
      <c r="D88" s="68"/>
      <c r="E88" s="67" t="s">
        <v>315</v>
      </c>
      <c r="F88" s="67"/>
      <c r="G88" s="67"/>
      <c r="H88" s="44">
        <f>0.7+0.393</f>
        <v>1.093</v>
      </c>
      <c r="I88" s="44">
        <v>0.2</v>
      </c>
      <c r="J88" s="44">
        <v>0.2</v>
      </c>
    </row>
    <row r="89" spans="1:10" ht="21" customHeight="1">
      <c r="A89" s="63"/>
      <c r="B89" s="68"/>
      <c r="C89" s="68"/>
      <c r="D89" s="68"/>
      <c r="E89" s="67" t="s">
        <v>316</v>
      </c>
      <c r="F89" s="67"/>
      <c r="G89" s="67"/>
      <c r="H89" s="44">
        <f>'Бюджет РК'!C79</f>
        <v>0.3</v>
      </c>
      <c r="I89" s="44">
        <f>'Бюджет РК'!D79</f>
        <v>18.2</v>
      </c>
      <c r="J89" s="44">
        <f>'Бюджет РК'!E79</f>
        <v>18.2</v>
      </c>
    </row>
    <row r="90" spans="1:10" ht="40.5" customHeight="1">
      <c r="A90" s="50" t="s">
        <v>223</v>
      </c>
      <c r="B90" s="68" t="s">
        <v>222</v>
      </c>
      <c r="C90" s="68"/>
      <c r="D90" s="68"/>
      <c r="E90" s="67" t="s">
        <v>396</v>
      </c>
      <c r="F90" s="67"/>
      <c r="G90" s="67"/>
      <c r="H90" s="8" t="s">
        <v>38</v>
      </c>
      <c r="I90" s="8" t="s">
        <v>38</v>
      </c>
      <c r="J90" s="8" t="s">
        <v>38</v>
      </c>
    </row>
    <row r="91" spans="1:10" ht="18" customHeight="1">
      <c r="A91" s="63" t="s">
        <v>225</v>
      </c>
      <c r="B91" s="68" t="s">
        <v>224</v>
      </c>
      <c r="C91" s="68"/>
      <c r="D91" s="68"/>
      <c r="E91" s="67" t="s">
        <v>396</v>
      </c>
      <c r="F91" s="67"/>
      <c r="G91" s="67"/>
      <c r="H91" s="20">
        <f>H92</f>
        <v>202</v>
      </c>
      <c r="I91" s="20">
        <f t="shared" ref="I91:J91" si="9">I92</f>
        <v>190</v>
      </c>
      <c r="J91" s="20">
        <f t="shared" si="9"/>
        <v>190</v>
      </c>
    </row>
    <row r="92" spans="1:10" ht="24" customHeight="1">
      <c r="A92" s="63"/>
      <c r="B92" s="68"/>
      <c r="C92" s="68"/>
      <c r="D92" s="68"/>
      <c r="E92" s="67" t="s">
        <v>316</v>
      </c>
      <c r="F92" s="67"/>
      <c r="G92" s="67"/>
      <c r="H92" s="44">
        <v>202</v>
      </c>
      <c r="I92" s="44">
        <v>190</v>
      </c>
      <c r="J92" s="44">
        <v>190</v>
      </c>
    </row>
    <row r="93" spans="1:10" ht="30.75" customHeight="1">
      <c r="A93" s="63" t="s">
        <v>226</v>
      </c>
      <c r="B93" s="79" t="s">
        <v>363</v>
      </c>
      <c r="C93" s="80"/>
      <c r="D93" s="81"/>
      <c r="E93" s="67" t="s">
        <v>396</v>
      </c>
      <c r="F93" s="67"/>
      <c r="G93" s="67"/>
      <c r="H93" s="20">
        <f>H94+H95</f>
        <v>47.63</v>
      </c>
      <c r="I93" s="20">
        <f t="shared" ref="I93:J93" si="10">I94+I95</f>
        <v>13.599999999999998</v>
      </c>
      <c r="J93" s="20">
        <f t="shared" si="10"/>
        <v>14.999999999999998</v>
      </c>
    </row>
    <row r="94" spans="1:10" ht="30" customHeight="1">
      <c r="A94" s="63"/>
      <c r="B94" s="82"/>
      <c r="C94" s="83"/>
      <c r="D94" s="84"/>
      <c r="E94" s="67" t="s">
        <v>315</v>
      </c>
      <c r="F94" s="67"/>
      <c r="G94" s="67"/>
      <c r="H94" s="44">
        <v>1.7</v>
      </c>
      <c r="I94" s="44">
        <v>0</v>
      </c>
      <c r="J94" s="44">
        <v>1.4</v>
      </c>
    </row>
    <row r="95" spans="1:10" ht="21" customHeight="1">
      <c r="A95" s="63"/>
      <c r="B95" s="85"/>
      <c r="C95" s="86"/>
      <c r="D95" s="87"/>
      <c r="E95" s="67" t="s">
        <v>316</v>
      </c>
      <c r="F95" s="67"/>
      <c r="G95" s="67"/>
      <c r="H95" s="44">
        <f>'Бюджет РК'!C91</f>
        <v>45.93</v>
      </c>
      <c r="I95" s="44">
        <f>'Бюджет РК'!D91</f>
        <v>13.599999999999998</v>
      </c>
      <c r="J95" s="44">
        <f>'Бюджет РК'!E91</f>
        <v>13.599999999999998</v>
      </c>
    </row>
    <row r="96" spans="1:10" ht="33" customHeight="1">
      <c r="A96" s="63" t="s">
        <v>227</v>
      </c>
      <c r="B96" s="68" t="s">
        <v>317</v>
      </c>
      <c r="C96" s="68"/>
      <c r="D96" s="68"/>
      <c r="E96" s="67" t="s">
        <v>396</v>
      </c>
      <c r="F96" s="67"/>
      <c r="G96" s="67"/>
      <c r="H96" s="36">
        <f>H97</f>
        <v>4.4999999999999998E-2</v>
      </c>
      <c r="I96" s="36">
        <f t="shared" ref="I96:J96" si="11">I97</f>
        <v>4.4999999999999998E-2</v>
      </c>
      <c r="J96" s="36">
        <f t="shared" si="11"/>
        <v>4.4999999999999998E-2</v>
      </c>
    </row>
    <row r="97" spans="1:10" ht="20.25" customHeight="1">
      <c r="A97" s="63"/>
      <c r="B97" s="68"/>
      <c r="C97" s="68"/>
      <c r="D97" s="68"/>
      <c r="E97" s="67" t="s">
        <v>315</v>
      </c>
      <c r="F97" s="67"/>
      <c r="G97" s="67"/>
      <c r="H97" s="29">
        <f>0.045</f>
        <v>4.4999999999999998E-2</v>
      </c>
      <c r="I97" s="29">
        <f>0.045</f>
        <v>4.4999999999999998E-2</v>
      </c>
      <c r="J97" s="29">
        <f>0.045</f>
        <v>4.4999999999999998E-2</v>
      </c>
    </row>
    <row r="98" spans="1:10" ht="21.75" customHeight="1">
      <c r="A98" s="50" t="s">
        <v>228</v>
      </c>
      <c r="B98" s="68" t="s">
        <v>395</v>
      </c>
      <c r="C98" s="68"/>
      <c r="D98" s="68"/>
      <c r="E98" s="67" t="s">
        <v>396</v>
      </c>
      <c r="F98" s="67"/>
      <c r="G98" s="67"/>
      <c r="H98" s="29" t="s">
        <v>38</v>
      </c>
      <c r="I98" s="29" t="s">
        <v>38</v>
      </c>
      <c r="J98" s="29" t="s">
        <v>38</v>
      </c>
    </row>
    <row r="99" spans="1:10" ht="22.5" customHeight="1">
      <c r="A99" s="63" t="s">
        <v>229</v>
      </c>
      <c r="B99" s="68" t="s">
        <v>400</v>
      </c>
      <c r="C99" s="68"/>
      <c r="D99" s="68"/>
      <c r="E99" s="67" t="s">
        <v>396</v>
      </c>
      <c r="F99" s="67"/>
      <c r="G99" s="67"/>
      <c r="H99" s="43">
        <f>H100</f>
        <v>5</v>
      </c>
      <c r="I99" s="36">
        <f t="shared" ref="I99:J99" si="12">I100</f>
        <v>3.9</v>
      </c>
      <c r="J99" s="36">
        <f t="shared" si="12"/>
        <v>3.9</v>
      </c>
    </row>
    <row r="100" spans="1:10" ht="15.75" customHeight="1">
      <c r="A100" s="63"/>
      <c r="B100" s="68"/>
      <c r="C100" s="68"/>
      <c r="D100" s="68"/>
      <c r="E100" s="67" t="s">
        <v>315</v>
      </c>
      <c r="F100" s="67"/>
      <c r="G100" s="67"/>
      <c r="H100" s="35">
        <f>5</f>
        <v>5</v>
      </c>
      <c r="I100" s="29">
        <f>3.9</f>
        <v>3.9</v>
      </c>
      <c r="J100" s="29">
        <f>3.9</f>
        <v>3.9</v>
      </c>
    </row>
    <row r="101" spans="1:10" ht="24" customHeight="1">
      <c r="A101" s="63" t="s">
        <v>230</v>
      </c>
      <c r="B101" s="68" t="s">
        <v>337</v>
      </c>
      <c r="C101" s="68"/>
      <c r="D101" s="68"/>
      <c r="E101" s="67" t="s">
        <v>396</v>
      </c>
      <c r="F101" s="67"/>
      <c r="G101" s="67"/>
      <c r="H101" s="36">
        <f>H102</f>
        <v>0.1</v>
      </c>
      <c r="I101" s="36">
        <f t="shared" ref="I101:J101" si="13">I102</f>
        <v>0.1</v>
      </c>
      <c r="J101" s="36">
        <f t="shared" si="13"/>
        <v>0.1</v>
      </c>
    </row>
    <row r="102" spans="1:10" ht="15.75" customHeight="1">
      <c r="A102" s="63"/>
      <c r="B102" s="68"/>
      <c r="C102" s="68"/>
      <c r="D102" s="68"/>
      <c r="E102" s="67" t="s">
        <v>315</v>
      </c>
      <c r="F102" s="67"/>
      <c r="G102" s="67"/>
      <c r="H102" s="29">
        <v>0.1</v>
      </c>
      <c r="I102" s="29">
        <v>0.1</v>
      </c>
      <c r="J102" s="29">
        <v>0.1</v>
      </c>
    </row>
    <row r="103" spans="1:10" ht="24" customHeight="1">
      <c r="A103" s="63" t="s">
        <v>231</v>
      </c>
      <c r="B103" s="68" t="s">
        <v>338</v>
      </c>
      <c r="C103" s="68"/>
      <c r="D103" s="68"/>
      <c r="E103" s="67" t="s">
        <v>396</v>
      </c>
      <c r="F103" s="67"/>
      <c r="G103" s="67"/>
      <c r="H103" s="36">
        <f>H104</f>
        <v>2.8000000000000003</v>
      </c>
      <c r="I103" s="36">
        <f t="shared" ref="I103:J103" si="14">I104</f>
        <v>1.2</v>
      </c>
      <c r="J103" s="36">
        <f t="shared" si="14"/>
        <v>0.3</v>
      </c>
    </row>
    <row r="104" spans="1:10" ht="15.75" customHeight="1">
      <c r="A104" s="63"/>
      <c r="B104" s="68"/>
      <c r="C104" s="68"/>
      <c r="D104" s="68"/>
      <c r="E104" s="67" t="s">
        <v>315</v>
      </c>
      <c r="F104" s="67"/>
      <c r="G104" s="67"/>
      <c r="H104" s="29">
        <f>2.6+0.2</f>
        <v>2.8000000000000003</v>
      </c>
      <c r="I104" s="29">
        <f>1+0.2</f>
        <v>1.2</v>
      </c>
      <c r="J104" s="29">
        <v>0.3</v>
      </c>
    </row>
    <row r="105" spans="1:10" ht="27" customHeight="1">
      <c r="A105" s="63" t="s">
        <v>232</v>
      </c>
      <c r="B105" s="68" t="s">
        <v>339</v>
      </c>
      <c r="C105" s="68"/>
      <c r="D105" s="68"/>
      <c r="E105" s="67" t="s">
        <v>396</v>
      </c>
      <c r="F105" s="67"/>
      <c r="G105" s="67"/>
      <c r="H105" s="36">
        <f>H106</f>
        <v>0</v>
      </c>
      <c r="I105" s="36">
        <f t="shared" ref="I105:J105" si="15">I106</f>
        <v>0</v>
      </c>
      <c r="J105" s="36">
        <f t="shared" si="15"/>
        <v>0.03</v>
      </c>
    </row>
    <row r="106" spans="1:10" ht="15.75" customHeight="1">
      <c r="A106" s="63"/>
      <c r="B106" s="68"/>
      <c r="C106" s="68"/>
      <c r="D106" s="68"/>
      <c r="E106" s="67" t="s">
        <v>315</v>
      </c>
      <c r="F106" s="67"/>
      <c r="G106" s="67"/>
      <c r="H106" s="29">
        <v>0</v>
      </c>
      <c r="I106" s="29">
        <v>0</v>
      </c>
      <c r="J106" s="29">
        <v>0.03</v>
      </c>
    </row>
    <row r="107" spans="1:10" ht="25.5" customHeight="1">
      <c r="A107" s="63" t="s">
        <v>233</v>
      </c>
      <c r="B107" s="68" t="s">
        <v>340</v>
      </c>
      <c r="C107" s="68"/>
      <c r="D107" s="68"/>
      <c r="E107" s="67" t="s">
        <v>396</v>
      </c>
      <c r="F107" s="67"/>
      <c r="G107" s="67"/>
      <c r="H107" s="36">
        <f>H108</f>
        <v>0.2</v>
      </c>
      <c r="I107" s="36">
        <f t="shared" ref="I107:J107" si="16">I108</f>
        <v>0.32</v>
      </c>
      <c r="J107" s="36">
        <f t="shared" si="16"/>
        <v>3.5000000000000003E-2</v>
      </c>
    </row>
    <row r="108" spans="1:10" ht="15.75" customHeight="1">
      <c r="A108" s="63"/>
      <c r="B108" s="68"/>
      <c r="C108" s="68"/>
      <c r="D108" s="68"/>
      <c r="E108" s="67" t="s">
        <v>315</v>
      </c>
      <c r="F108" s="67"/>
      <c r="G108" s="67"/>
      <c r="H108" s="29">
        <f>0.19+0.01</f>
        <v>0.2</v>
      </c>
      <c r="I108" s="29">
        <f>0.305+0.015</f>
        <v>0.32</v>
      </c>
      <c r="J108" s="29">
        <f>0.005+0.02+0.01</f>
        <v>3.5000000000000003E-2</v>
      </c>
    </row>
    <row r="109" spans="1:10" ht="81" customHeight="1">
      <c r="A109" s="50" t="s">
        <v>234</v>
      </c>
      <c r="B109" s="68" t="s">
        <v>392</v>
      </c>
      <c r="C109" s="68"/>
      <c r="D109" s="68"/>
      <c r="E109" s="67" t="s">
        <v>396</v>
      </c>
      <c r="F109" s="67"/>
      <c r="G109" s="67"/>
      <c r="H109" s="57" t="s">
        <v>38</v>
      </c>
      <c r="I109" s="57" t="s">
        <v>38</v>
      </c>
      <c r="J109" s="57" t="s">
        <v>38</v>
      </c>
    </row>
    <row r="110" spans="1:10" ht="39" customHeight="1">
      <c r="A110" s="63" t="s">
        <v>235</v>
      </c>
      <c r="B110" s="68" t="s">
        <v>393</v>
      </c>
      <c r="C110" s="68"/>
      <c r="D110" s="68"/>
      <c r="E110" s="67" t="s">
        <v>396</v>
      </c>
      <c r="F110" s="67"/>
      <c r="G110" s="67"/>
      <c r="H110" s="36">
        <f>H111</f>
        <v>0.12000000000000001</v>
      </c>
      <c r="I110" s="36">
        <f t="shared" ref="I110:J110" si="17">I111</f>
        <v>0.02</v>
      </c>
      <c r="J110" s="36">
        <f t="shared" si="17"/>
        <v>0.05</v>
      </c>
    </row>
    <row r="111" spans="1:10" ht="30.75" customHeight="1">
      <c r="A111" s="63"/>
      <c r="B111" s="68"/>
      <c r="C111" s="68"/>
      <c r="D111" s="68"/>
      <c r="E111" s="67" t="s">
        <v>315</v>
      </c>
      <c r="F111" s="67"/>
      <c r="G111" s="67"/>
      <c r="H111" s="29">
        <f>0.02+0.1</f>
        <v>0.12000000000000001</v>
      </c>
      <c r="I111" s="29">
        <f>0.02</f>
        <v>0.02</v>
      </c>
      <c r="J111" s="29">
        <f>0.02+0.03</f>
        <v>0.05</v>
      </c>
    </row>
    <row r="112" spans="1:10" ht="20.25" customHeight="1">
      <c r="A112" s="88" t="s">
        <v>237</v>
      </c>
      <c r="B112" s="78" t="s">
        <v>236</v>
      </c>
      <c r="C112" s="78"/>
      <c r="D112" s="78"/>
      <c r="E112" s="67" t="s">
        <v>396</v>
      </c>
      <c r="F112" s="67"/>
      <c r="G112" s="67"/>
      <c r="H112" s="36">
        <f>H113</f>
        <v>50.7</v>
      </c>
      <c r="I112" s="36">
        <f t="shared" ref="I112:J112" si="18">I113</f>
        <v>79.2</v>
      </c>
      <c r="J112" s="36">
        <f t="shared" si="18"/>
        <v>79</v>
      </c>
    </row>
    <row r="113" spans="1:11" ht="15.75" customHeight="1">
      <c r="A113" s="88"/>
      <c r="B113" s="78"/>
      <c r="C113" s="78"/>
      <c r="D113" s="78"/>
      <c r="E113" s="67" t="s">
        <v>315</v>
      </c>
      <c r="F113" s="67"/>
      <c r="G113" s="67"/>
      <c r="H113" s="29">
        <f>50.7</f>
        <v>50.7</v>
      </c>
      <c r="I113" s="29">
        <f>79.2</f>
        <v>79.2</v>
      </c>
      <c r="J113" s="29">
        <f>79</f>
        <v>79</v>
      </c>
    </row>
    <row r="114" spans="1:11" ht="41.25" customHeight="1">
      <c r="A114" s="77" t="s">
        <v>394</v>
      </c>
      <c r="B114" s="77"/>
      <c r="C114" s="77"/>
      <c r="D114" s="77"/>
      <c r="E114" s="77"/>
      <c r="F114" s="77"/>
      <c r="G114" s="77"/>
      <c r="H114" s="43">
        <f>H62+H65+H68+H71+H74+H77+H80+H82+H84+H87+H91+H93+H96+H99+H101+H103+H105+H107+H110+H112</f>
        <v>1190.3665232000001</v>
      </c>
      <c r="I114" s="43">
        <f>I62+I65+I68+I71+I74+I77+I80+I82+I84+I87+I91+I93+I96+I99+I101+I103+I105+I107+I110+I112</f>
        <v>941.63431051228031</v>
      </c>
      <c r="J114" s="43">
        <v>900.4</v>
      </c>
    </row>
    <row r="115" spans="1:11" ht="25.5" customHeight="1">
      <c r="A115" s="77" t="s">
        <v>329</v>
      </c>
      <c r="B115" s="77"/>
      <c r="C115" s="77"/>
      <c r="D115" s="77"/>
      <c r="E115" s="77"/>
      <c r="F115" s="77"/>
      <c r="G115" s="77"/>
      <c r="H115" s="43">
        <v>924.8</v>
      </c>
      <c r="I115" s="43">
        <f>I64+I67+I73+I76+I79+I81+I83+I86+I89+I92+I95</f>
        <v>646.90731051228033</v>
      </c>
      <c r="J115" s="43">
        <f>J64+J67+J73+J76+J79+J81+J83+J86+J89+J92+J95</f>
        <v>639.59346815944548</v>
      </c>
    </row>
    <row r="116" spans="1:11" ht="21.75" customHeight="1">
      <c r="A116" s="77" t="s">
        <v>330</v>
      </c>
      <c r="B116" s="77"/>
      <c r="C116" s="77"/>
      <c r="D116" s="77"/>
      <c r="E116" s="77"/>
      <c r="F116" s="77"/>
      <c r="G116" s="77"/>
      <c r="H116" s="43">
        <f>H63+H66+H69+H72+H75+H78+H85+H88+H94+H97+H100+H102+H104+H106+H108+H111+H113</f>
        <v>265.548</v>
      </c>
      <c r="I116" s="43">
        <f t="shared" ref="I116" si="19">I63+I66+I69+I72+I75+I78+I85+I88+I94+I97+I100+I102+I104+I106+I108+I111+I113</f>
        <v>294.68599999999998</v>
      </c>
      <c r="J116" s="43">
        <f>J63+J66+J69+J72+J75+J78+J85+J88+J94+J97+J100+J102+J104+J106+J108+J111+J113</f>
        <v>260.83000000000004</v>
      </c>
      <c r="K116" s="48" t="s">
        <v>401</v>
      </c>
    </row>
    <row r="117" spans="1:11" ht="30.75" customHeight="1">
      <c r="A117" s="90"/>
      <c r="B117" s="91"/>
      <c r="C117" s="91"/>
      <c r="D117" s="91"/>
      <c r="E117" s="91"/>
      <c r="F117" s="91"/>
      <c r="G117" s="91"/>
      <c r="H117" s="91"/>
      <c r="I117" s="91"/>
      <c r="J117" s="91"/>
    </row>
  </sheetData>
  <mergeCells count="187">
    <mergeCell ref="D45:D46"/>
    <mergeCell ref="C45:C46"/>
    <mergeCell ref="B45:B46"/>
    <mergeCell ref="B51:B54"/>
    <mergeCell ref="A45:A46"/>
    <mergeCell ref="A1:J1"/>
    <mergeCell ref="A117:J117"/>
    <mergeCell ref="J55:J57"/>
    <mergeCell ref="B55:B57"/>
    <mergeCell ref="A55:A57"/>
    <mergeCell ref="A59:J59"/>
    <mergeCell ref="A3:J3"/>
    <mergeCell ref="A58:J58"/>
    <mergeCell ref="F24:J24"/>
    <mergeCell ref="E55:E57"/>
    <mergeCell ref="F55:F57"/>
    <mergeCell ref="G55:G57"/>
    <mergeCell ref="H55:H57"/>
    <mergeCell ref="I55:I57"/>
    <mergeCell ref="J48:J49"/>
    <mergeCell ref="B48:B49"/>
    <mergeCell ref="A48:A49"/>
    <mergeCell ref="D51:D54"/>
    <mergeCell ref="E51:E54"/>
    <mergeCell ref="B70:D70"/>
    <mergeCell ref="B71:D73"/>
    <mergeCell ref="B74:D76"/>
    <mergeCell ref="E112:G112"/>
    <mergeCell ref="A39:A42"/>
    <mergeCell ref="D43:D44"/>
    <mergeCell ref="E43:E44"/>
    <mergeCell ref="F43:F44"/>
    <mergeCell ref="G43:G44"/>
    <mergeCell ref="A110:A111"/>
    <mergeCell ref="A112:A113"/>
    <mergeCell ref="E80:G80"/>
    <mergeCell ref="E81:G81"/>
    <mergeCell ref="E82:G82"/>
    <mergeCell ref="E83:G83"/>
    <mergeCell ref="E84:G84"/>
    <mergeCell ref="E106:G106"/>
    <mergeCell ref="E105:G105"/>
    <mergeCell ref="E95:G95"/>
    <mergeCell ref="E96:G96"/>
    <mergeCell ref="E97:G97"/>
    <mergeCell ref="E98:G98"/>
    <mergeCell ref="E100:G100"/>
    <mergeCell ref="E99:G99"/>
    <mergeCell ref="H43:H44"/>
    <mergeCell ref="I43:I44"/>
    <mergeCell ref="J43:J44"/>
    <mergeCell ref="B43:B44"/>
    <mergeCell ref="A43:A44"/>
    <mergeCell ref="E39:E42"/>
    <mergeCell ref="F39:F42"/>
    <mergeCell ref="G39:G42"/>
    <mergeCell ref="H39:H42"/>
    <mergeCell ref="I39:I42"/>
    <mergeCell ref="A114:G114"/>
    <mergeCell ref="A71:A73"/>
    <mergeCell ref="A74:A76"/>
    <mergeCell ref="A77:A79"/>
    <mergeCell ref="A80:A81"/>
    <mergeCell ref="A82:A83"/>
    <mergeCell ref="B98:D98"/>
    <mergeCell ref="B77:D79"/>
    <mergeCell ref="B80:D81"/>
    <mergeCell ref="B82:D83"/>
    <mergeCell ref="B84:D86"/>
    <mergeCell ref="B87:D89"/>
    <mergeCell ref="E113:G113"/>
    <mergeCell ref="E107:G107"/>
    <mergeCell ref="E108:G108"/>
    <mergeCell ref="E109:G109"/>
    <mergeCell ref="E110:G110"/>
    <mergeCell ref="E111:G111"/>
    <mergeCell ref="E101:G101"/>
    <mergeCell ref="E102:G102"/>
    <mergeCell ref="E103:G103"/>
    <mergeCell ref="E104:G104"/>
    <mergeCell ref="E88:G88"/>
    <mergeCell ref="E89:G89"/>
    <mergeCell ref="A115:G115"/>
    <mergeCell ref="A116:G116"/>
    <mergeCell ref="A99:A100"/>
    <mergeCell ref="A101:A102"/>
    <mergeCell ref="A103:A104"/>
    <mergeCell ref="A105:A106"/>
    <mergeCell ref="A107:A108"/>
    <mergeCell ref="A84:A86"/>
    <mergeCell ref="A87:A89"/>
    <mergeCell ref="A91:A92"/>
    <mergeCell ref="A93:A95"/>
    <mergeCell ref="A96:A97"/>
    <mergeCell ref="B109:D109"/>
    <mergeCell ref="B110:D111"/>
    <mergeCell ref="B112:D113"/>
    <mergeCell ref="B99:D100"/>
    <mergeCell ref="B101:D102"/>
    <mergeCell ref="B103:D104"/>
    <mergeCell ref="B105:D106"/>
    <mergeCell ref="B107:D108"/>
    <mergeCell ref="B90:D90"/>
    <mergeCell ref="B91:D92"/>
    <mergeCell ref="B93:D95"/>
    <mergeCell ref="B96:D97"/>
    <mergeCell ref="A2:J2"/>
    <mergeCell ref="A60:A61"/>
    <mergeCell ref="A62:A64"/>
    <mergeCell ref="A65:A67"/>
    <mergeCell ref="A68:A69"/>
    <mergeCell ref="E7:E16"/>
    <mergeCell ref="D7:D16"/>
    <mergeCell ref="C7:C16"/>
    <mergeCell ref="B7:B16"/>
    <mergeCell ref="A7:A16"/>
    <mergeCell ref="E17:E35"/>
    <mergeCell ref="C17:C18"/>
    <mergeCell ref="D4:D6"/>
    <mergeCell ref="C4:C6"/>
    <mergeCell ref="B4:B6"/>
    <mergeCell ref="D17:D18"/>
    <mergeCell ref="D39:D42"/>
    <mergeCell ref="D48:D49"/>
    <mergeCell ref="D55:D57"/>
    <mergeCell ref="B65:D67"/>
    <mergeCell ref="B68:D69"/>
    <mergeCell ref="B60:D61"/>
    <mergeCell ref="E60:G61"/>
    <mergeCell ref="E62:G62"/>
    <mergeCell ref="E90:G90"/>
    <mergeCell ref="E91:G91"/>
    <mergeCell ref="E92:G92"/>
    <mergeCell ref="E94:G94"/>
    <mergeCell ref="E93:G93"/>
    <mergeCell ref="H5:J5"/>
    <mergeCell ref="G5:G6"/>
    <mergeCell ref="F5:F6"/>
    <mergeCell ref="E4:E6"/>
    <mergeCell ref="E74:G74"/>
    <mergeCell ref="E75:G75"/>
    <mergeCell ref="E85:G85"/>
    <mergeCell ref="E86:G86"/>
    <mergeCell ref="E87:G87"/>
    <mergeCell ref="F51:F54"/>
    <mergeCell ref="G51:G54"/>
    <mergeCell ref="H51:H54"/>
    <mergeCell ref="I51:I54"/>
    <mergeCell ref="J51:J54"/>
    <mergeCell ref="E45:E46"/>
    <mergeCell ref="E76:G76"/>
    <mergeCell ref="E77:G77"/>
    <mergeCell ref="E78:G78"/>
    <mergeCell ref="E79:G79"/>
    <mergeCell ref="E65:G65"/>
    <mergeCell ref="E66:G66"/>
    <mergeCell ref="E67:G67"/>
    <mergeCell ref="E68:G68"/>
    <mergeCell ref="E69:G69"/>
    <mergeCell ref="E70:G70"/>
    <mergeCell ref="E71:G71"/>
    <mergeCell ref="E72:G72"/>
    <mergeCell ref="E73:G73"/>
    <mergeCell ref="A4:A6"/>
    <mergeCell ref="H25:J25"/>
    <mergeCell ref="H32:J32"/>
    <mergeCell ref="H34:J34"/>
    <mergeCell ref="H35:J35"/>
    <mergeCell ref="H60:J60"/>
    <mergeCell ref="E64:G64"/>
    <mergeCell ref="A17:A35"/>
    <mergeCell ref="B17:B35"/>
    <mergeCell ref="D36:D37"/>
    <mergeCell ref="E36:E37"/>
    <mergeCell ref="B36:B37"/>
    <mergeCell ref="A36:A37"/>
    <mergeCell ref="F48:F49"/>
    <mergeCell ref="G48:G49"/>
    <mergeCell ref="H48:H49"/>
    <mergeCell ref="I48:I49"/>
    <mergeCell ref="A51:A54"/>
    <mergeCell ref="E48:E49"/>
    <mergeCell ref="J39:J42"/>
    <mergeCell ref="B39:B42"/>
    <mergeCell ref="E63:G63"/>
    <mergeCell ref="B62:D64"/>
    <mergeCell ref="F4:J4"/>
  </mergeCells>
  <printOptions horizontalCentered="1"/>
  <pageMargins left="0.11811023622047245" right="0.11811023622047245" top="0.35433070866141736" bottom="0.35433070866141736" header="0.31496062992125984" footer="0.31496062992125984"/>
  <pageSetup paperSize="8" scale="94" orientation="landscape" r:id="rId1"/>
  <rowBreaks count="5" manualBreakCount="5">
    <brk id="37" max="10" man="1"/>
    <brk id="44" max="10" man="1"/>
    <brk id="49" max="10" man="1"/>
    <brk id="57" max="10" man="1"/>
    <brk id="86" max="10" man="1"/>
  </rowBreaks>
</worksheet>
</file>

<file path=xl/worksheets/sheet2.xml><?xml version="1.0" encoding="utf-8"?>
<worksheet xmlns="http://schemas.openxmlformats.org/spreadsheetml/2006/main" xmlns:r="http://schemas.openxmlformats.org/officeDocument/2006/relationships">
  <dimension ref="A1:K127"/>
  <sheetViews>
    <sheetView topLeftCell="A16" zoomScale="90" zoomScaleNormal="90" workbookViewId="0">
      <selection activeCell="C29" sqref="C29"/>
    </sheetView>
  </sheetViews>
  <sheetFormatPr defaultColWidth="9.109375" defaultRowHeight="15.6"/>
  <cols>
    <col min="1" max="1" width="39.109375" style="1" customWidth="1"/>
    <col min="2" max="2" width="20" style="1" customWidth="1"/>
    <col min="3" max="5" width="9.109375" style="1"/>
    <col min="6" max="6" width="9.33203125" style="2" customWidth="1"/>
    <col min="7" max="8" width="4.5546875" style="2" customWidth="1"/>
    <col min="9" max="9" width="16" style="2" customWidth="1"/>
    <col min="10" max="10" width="11.33203125" style="2" customWidth="1"/>
    <col min="11" max="11" width="35" style="1" customWidth="1"/>
    <col min="12" max="16384" width="9.109375" style="1"/>
  </cols>
  <sheetData>
    <row r="1" spans="1:11" ht="45.75" customHeight="1">
      <c r="A1" s="107" t="s">
        <v>0</v>
      </c>
      <c r="B1" s="107"/>
      <c r="C1" s="107"/>
      <c r="D1" s="107"/>
      <c r="E1" s="107"/>
      <c r="F1" s="107"/>
      <c r="G1" s="107"/>
      <c r="H1" s="107"/>
      <c r="I1" s="107"/>
      <c r="J1" s="107"/>
      <c r="K1" s="107"/>
    </row>
    <row r="2" spans="1:11">
      <c r="A2" s="116" t="s">
        <v>10</v>
      </c>
      <c r="B2" s="116" t="s">
        <v>1</v>
      </c>
      <c r="C2" s="116" t="s">
        <v>2</v>
      </c>
      <c r="D2" s="116"/>
      <c r="E2" s="116"/>
      <c r="F2" s="94" t="s">
        <v>6</v>
      </c>
      <c r="G2" s="94"/>
      <c r="H2" s="94"/>
      <c r="I2" s="94"/>
      <c r="J2" s="94"/>
      <c r="K2" s="94"/>
    </row>
    <row r="3" spans="1:11">
      <c r="A3" s="116"/>
      <c r="B3" s="116"/>
      <c r="C3" s="7" t="s">
        <v>3</v>
      </c>
      <c r="D3" s="7" t="s">
        <v>4</v>
      </c>
      <c r="E3" s="7" t="s">
        <v>5</v>
      </c>
      <c r="F3" s="94"/>
      <c r="G3" s="94"/>
      <c r="H3" s="94"/>
      <c r="I3" s="94"/>
      <c r="J3" s="94"/>
      <c r="K3" s="94"/>
    </row>
    <row r="4" spans="1:11" ht="93.6">
      <c r="A4" s="30" t="s">
        <v>7</v>
      </c>
      <c r="B4" s="3" t="s">
        <v>11</v>
      </c>
      <c r="C4" s="9">
        <v>6.8</v>
      </c>
      <c r="D4" s="9" t="s">
        <v>38</v>
      </c>
      <c r="E4" s="9" t="s">
        <v>38</v>
      </c>
      <c r="F4" s="98" t="s">
        <v>185</v>
      </c>
      <c r="G4" s="99"/>
      <c r="H4" s="99"/>
      <c r="I4" s="99"/>
      <c r="J4" s="99"/>
      <c r="K4" s="100"/>
    </row>
    <row r="5" spans="1:11" ht="93.6">
      <c r="A5" s="30" t="s">
        <v>8</v>
      </c>
      <c r="B5" s="3" t="s">
        <v>11</v>
      </c>
      <c r="C5" s="9">
        <v>0.1</v>
      </c>
      <c r="D5" s="9" t="s">
        <v>38</v>
      </c>
      <c r="E5" s="9" t="s">
        <v>38</v>
      </c>
      <c r="F5" s="101"/>
      <c r="G5" s="102"/>
      <c r="H5" s="102"/>
      <c r="I5" s="102"/>
      <c r="J5" s="102"/>
      <c r="K5" s="103"/>
    </row>
    <row r="6" spans="1:11" ht="93.6">
      <c r="A6" s="30" t="s">
        <v>9</v>
      </c>
      <c r="B6" s="3" t="s">
        <v>11</v>
      </c>
      <c r="C6" s="9">
        <v>0.3</v>
      </c>
      <c r="D6" s="9" t="s">
        <v>38</v>
      </c>
      <c r="E6" s="9" t="s">
        <v>38</v>
      </c>
      <c r="F6" s="104"/>
      <c r="G6" s="105"/>
      <c r="H6" s="105"/>
      <c r="I6" s="105"/>
      <c r="J6" s="105"/>
      <c r="K6" s="106"/>
    </row>
    <row r="7" spans="1:11">
      <c r="A7" s="95"/>
      <c r="B7" s="96"/>
      <c r="C7" s="96"/>
      <c r="D7" s="96"/>
      <c r="E7" s="96"/>
      <c r="F7" s="96"/>
      <c r="G7" s="96"/>
      <c r="H7" s="96"/>
      <c r="I7" s="96"/>
      <c r="J7" s="96"/>
      <c r="K7" s="97"/>
    </row>
    <row r="8" spans="1:11" ht="36" customHeight="1">
      <c r="A8" s="66" t="s">
        <v>12</v>
      </c>
      <c r="B8" s="66" t="s">
        <v>1</v>
      </c>
      <c r="C8" s="66" t="s">
        <v>13</v>
      </c>
      <c r="D8" s="66"/>
      <c r="E8" s="66"/>
      <c r="F8" s="112" t="s">
        <v>14</v>
      </c>
      <c r="G8" s="112"/>
      <c r="H8" s="112"/>
      <c r="I8" s="112"/>
      <c r="J8" s="112"/>
      <c r="K8" s="112" t="s">
        <v>15</v>
      </c>
    </row>
    <row r="9" spans="1:11">
      <c r="A9" s="66"/>
      <c r="B9" s="66"/>
      <c r="C9" s="10" t="s">
        <v>3</v>
      </c>
      <c r="D9" s="10" t="s">
        <v>4</v>
      </c>
      <c r="E9" s="10" t="s">
        <v>5</v>
      </c>
      <c r="F9" s="112"/>
      <c r="G9" s="112"/>
      <c r="H9" s="112"/>
      <c r="I9" s="112"/>
      <c r="J9" s="112"/>
      <c r="K9" s="112"/>
    </row>
    <row r="10" spans="1:11" ht="157.5" customHeight="1">
      <c r="A10" s="109" t="s">
        <v>181</v>
      </c>
      <c r="B10" s="11" t="s">
        <v>38</v>
      </c>
      <c r="C10" s="20">
        <f>SUM(C11:C18)</f>
        <v>72.467500000000001</v>
      </c>
      <c r="D10" s="20">
        <f t="shared" ref="D10:E10" si="0">SUM(D11:D18)</f>
        <v>6.9</v>
      </c>
      <c r="E10" s="20">
        <f t="shared" si="0"/>
        <v>1.3</v>
      </c>
      <c r="F10" s="8" t="s">
        <v>38</v>
      </c>
      <c r="G10" s="8" t="s">
        <v>38</v>
      </c>
      <c r="H10" s="8" t="s">
        <v>38</v>
      </c>
      <c r="I10" s="8" t="s">
        <v>38</v>
      </c>
      <c r="J10" s="8" t="s">
        <v>38</v>
      </c>
      <c r="K10" s="8" t="s">
        <v>38</v>
      </c>
    </row>
    <row r="11" spans="1:11" ht="156" customHeight="1">
      <c r="A11" s="110"/>
      <c r="B11" s="13" t="s">
        <v>37</v>
      </c>
      <c r="C11" s="14">
        <v>67</v>
      </c>
      <c r="D11" s="8">
        <v>0</v>
      </c>
      <c r="E11" s="8">
        <v>0</v>
      </c>
      <c r="F11" s="8" t="s">
        <v>38</v>
      </c>
      <c r="G11" s="8" t="s">
        <v>38</v>
      </c>
      <c r="H11" s="8" t="s">
        <v>38</v>
      </c>
      <c r="I11" s="8" t="s">
        <v>38</v>
      </c>
      <c r="J11" s="8">
        <v>100</v>
      </c>
      <c r="K11" s="15" t="s">
        <v>184</v>
      </c>
    </row>
    <row r="12" spans="1:11" ht="62.4">
      <c r="A12" s="110"/>
      <c r="B12" s="13" t="s">
        <v>40</v>
      </c>
      <c r="C12" s="14">
        <v>0.3</v>
      </c>
      <c r="D12" s="8" t="s">
        <v>38</v>
      </c>
      <c r="E12" s="8" t="s">
        <v>38</v>
      </c>
      <c r="F12" s="8">
        <v>822</v>
      </c>
      <c r="G12" s="16" t="s">
        <v>41</v>
      </c>
      <c r="H12" s="8">
        <v>5</v>
      </c>
      <c r="I12" s="8" t="s">
        <v>42</v>
      </c>
      <c r="J12" s="8" t="s">
        <v>43</v>
      </c>
      <c r="K12" s="15" t="s">
        <v>39</v>
      </c>
    </row>
    <row r="13" spans="1:11" ht="88.5" customHeight="1">
      <c r="A13" s="110"/>
      <c r="B13" s="13" t="s">
        <v>46</v>
      </c>
      <c r="C13" s="8" t="s">
        <v>38</v>
      </c>
      <c r="D13" s="14">
        <v>2</v>
      </c>
      <c r="E13" s="8" t="s">
        <v>38</v>
      </c>
      <c r="F13" s="8">
        <v>820</v>
      </c>
      <c r="G13" s="16" t="s">
        <v>41</v>
      </c>
      <c r="H13" s="8">
        <v>3</v>
      </c>
      <c r="I13" s="8" t="s">
        <v>45</v>
      </c>
      <c r="J13" s="8">
        <v>120</v>
      </c>
      <c r="K13" s="15" t="s">
        <v>44</v>
      </c>
    </row>
    <row r="14" spans="1:11" ht="88.5" customHeight="1">
      <c r="A14" s="110"/>
      <c r="B14" s="13" t="s">
        <v>82</v>
      </c>
      <c r="C14" s="14">
        <v>0.9</v>
      </c>
      <c r="D14" s="14">
        <v>0.9</v>
      </c>
      <c r="E14" s="14">
        <v>0.9</v>
      </c>
      <c r="F14" s="8">
        <v>833</v>
      </c>
      <c r="G14" s="8">
        <v>12</v>
      </c>
      <c r="H14" s="16" t="s">
        <v>48</v>
      </c>
      <c r="I14" s="8">
        <v>1530173800</v>
      </c>
      <c r="J14" s="8">
        <v>621</v>
      </c>
      <c r="K14" s="15" t="s">
        <v>81</v>
      </c>
    </row>
    <row r="15" spans="1:11" ht="88.5" customHeight="1">
      <c r="A15" s="110"/>
      <c r="B15" s="13" t="s">
        <v>51</v>
      </c>
      <c r="C15" s="14">
        <v>0.76749999999999996</v>
      </c>
      <c r="D15" s="14">
        <v>0</v>
      </c>
      <c r="E15" s="14">
        <v>0</v>
      </c>
      <c r="F15" s="8">
        <v>802</v>
      </c>
      <c r="G15" s="8" t="s">
        <v>38</v>
      </c>
      <c r="H15" s="8" t="s">
        <v>38</v>
      </c>
      <c r="I15" s="8" t="s">
        <v>38</v>
      </c>
      <c r="J15" s="8" t="s">
        <v>38</v>
      </c>
      <c r="K15" s="15" t="s">
        <v>96</v>
      </c>
    </row>
    <row r="16" spans="1:11" ht="88.5" customHeight="1">
      <c r="A16" s="110"/>
      <c r="B16" s="13" t="s">
        <v>71</v>
      </c>
      <c r="C16" s="14">
        <v>0</v>
      </c>
      <c r="D16" s="14">
        <v>0.3</v>
      </c>
      <c r="E16" s="14">
        <v>0.4</v>
      </c>
      <c r="F16" s="16">
        <v>804</v>
      </c>
      <c r="G16" s="16">
        <v>4</v>
      </c>
      <c r="H16" s="16">
        <v>1</v>
      </c>
      <c r="I16" s="8">
        <v>61017130</v>
      </c>
      <c r="J16" s="8" t="s">
        <v>38</v>
      </c>
      <c r="K16" s="15" t="s">
        <v>97</v>
      </c>
    </row>
    <row r="17" spans="1:11" ht="88.5" customHeight="1">
      <c r="A17" s="110"/>
      <c r="B17" s="13" t="s">
        <v>66</v>
      </c>
      <c r="C17" s="14">
        <v>3.5</v>
      </c>
      <c r="D17" s="14">
        <v>0</v>
      </c>
      <c r="E17" s="14">
        <v>0</v>
      </c>
      <c r="F17" s="16" t="s">
        <v>98</v>
      </c>
      <c r="G17" s="16" t="s">
        <v>67</v>
      </c>
      <c r="H17" s="16" t="s">
        <v>67</v>
      </c>
      <c r="I17" s="8" t="s">
        <v>89</v>
      </c>
      <c r="J17" s="8">
        <v>240</v>
      </c>
      <c r="K17" s="15" t="s">
        <v>99</v>
      </c>
    </row>
    <row r="18" spans="1:11" ht="88.5" customHeight="1">
      <c r="A18" s="111"/>
      <c r="B18" s="5" t="s">
        <v>187</v>
      </c>
      <c r="C18" s="14">
        <v>0</v>
      </c>
      <c r="D18" s="4">
        <v>3.7</v>
      </c>
      <c r="E18" s="14">
        <v>0</v>
      </c>
      <c r="F18" s="31">
        <v>805</v>
      </c>
      <c r="G18" s="6" t="s">
        <v>41</v>
      </c>
      <c r="H18" s="31">
        <v>13</v>
      </c>
      <c r="I18" s="31" t="s">
        <v>189</v>
      </c>
      <c r="J18" s="31">
        <v>120</v>
      </c>
      <c r="K18" s="15" t="s">
        <v>188</v>
      </c>
    </row>
    <row r="19" spans="1:11" ht="88.5" customHeight="1">
      <c r="A19" s="68" t="s">
        <v>16</v>
      </c>
      <c r="B19" s="8" t="s">
        <v>38</v>
      </c>
      <c r="C19" s="20">
        <f>SUM(C20:C38)</f>
        <v>115.2137</v>
      </c>
      <c r="D19" s="20">
        <f t="shared" ref="D19:E19" si="1">SUM(D20:D38)</f>
        <v>0</v>
      </c>
      <c r="E19" s="20">
        <f t="shared" si="1"/>
        <v>0</v>
      </c>
      <c r="F19" s="8" t="s">
        <v>38</v>
      </c>
      <c r="G19" s="8" t="s">
        <v>38</v>
      </c>
      <c r="H19" s="8" t="s">
        <v>38</v>
      </c>
      <c r="I19" s="8" t="s">
        <v>38</v>
      </c>
      <c r="J19" s="8" t="s">
        <v>38</v>
      </c>
      <c r="K19" s="8" t="s">
        <v>38</v>
      </c>
    </row>
    <row r="20" spans="1:11">
      <c r="A20" s="68"/>
      <c r="B20" s="113" t="s">
        <v>160</v>
      </c>
      <c r="C20" s="40"/>
      <c r="D20" s="40">
        <v>0</v>
      </c>
      <c r="E20" s="40">
        <v>0</v>
      </c>
      <c r="F20" s="41" t="s">
        <v>141</v>
      </c>
      <c r="G20" s="41" t="s">
        <v>56</v>
      </c>
      <c r="H20" s="41" t="s">
        <v>142</v>
      </c>
      <c r="I20" s="41" t="s">
        <v>143</v>
      </c>
      <c r="J20" s="41" t="s">
        <v>144</v>
      </c>
      <c r="K20" s="114" t="s">
        <v>165</v>
      </c>
    </row>
    <row r="21" spans="1:11" s="42" customFormat="1">
      <c r="A21" s="68"/>
      <c r="B21" s="113"/>
      <c r="C21" s="17">
        <v>4</v>
      </c>
      <c r="D21" s="17">
        <v>0</v>
      </c>
      <c r="E21" s="17">
        <v>0</v>
      </c>
      <c r="F21" s="18" t="s">
        <v>141</v>
      </c>
      <c r="G21" s="18" t="s">
        <v>56</v>
      </c>
      <c r="H21" s="18" t="s">
        <v>142</v>
      </c>
      <c r="I21" s="18" t="s">
        <v>145</v>
      </c>
      <c r="J21" s="18" t="s">
        <v>144</v>
      </c>
      <c r="K21" s="114"/>
    </row>
    <row r="22" spans="1:11">
      <c r="A22" s="68"/>
      <c r="B22" s="113"/>
      <c r="C22" s="40"/>
      <c r="D22" s="40">
        <v>0</v>
      </c>
      <c r="E22" s="40">
        <v>0</v>
      </c>
      <c r="F22" s="41" t="s">
        <v>141</v>
      </c>
      <c r="G22" s="41" t="s">
        <v>56</v>
      </c>
      <c r="H22" s="41" t="s">
        <v>142</v>
      </c>
      <c r="I22" s="41" t="s">
        <v>146</v>
      </c>
      <c r="J22" s="41" t="s">
        <v>144</v>
      </c>
      <c r="K22" s="114"/>
    </row>
    <row r="23" spans="1:11">
      <c r="A23" s="68"/>
      <c r="B23" s="113"/>
      <c r="C23" s="40"/>
      <c r="D23" s="40">
        <v>0</v>
      </c>
      <c r="E23" s="40">
        <v>0</v>
      </c>
      <c r="F23" s="41" t="s">
        <v>141</v>
      </c>
      <c r="G23" s="41" t="s">
        <v>56</v>
      </c>
      <c r="H23" s="41" t="s">
        <v>142</v>
      </c>
      <c r="I23" s="41" t="s">
        <v>147</v>
      </c>
      <c r="J23" s="41" t="s">
        <v>144</v>
      </c>
      <c r="K23" s="114"/>
    </row>
    <row r="24" spans="1:11">
      <c r="A24" s="68"/>
      <c r="B24" s="113"/>
      <c r="C24" s="17">
        <v>30</v>
      </c>
      <c r="D24" s="17">
        <v>0</v>
      </c>
      <c r="E24" s="17">
        <v>0</v>
      </c>
      <c r="F24" s="18" t="s">
        <v>141</v>
      </c>
      <c r="G24" s="18" t="s">
        <v>56</v>
      </c>
      <c r="H24" s="18" t="s">
        <v>142</v>
      </c>
      <c r="I24" s="18" t="s">
        <v>148</v>
      </c>
      <c r="J24" s="18" t="s">
        <v>144</v>
      </c>
      <c r="K24" s="114"/>
    </row>
    <row r="25" spans="1:11">
      <c r="A25" s="68"/>
      <c r="B25" s="113"/>
      <c r="C25" s="40"/>
      <c r="D25" s="40">
        <v>0</v>
      </c>
      <c r="E25" s="40">
        <v>0</v>
      </c>
      <c r="F25" s="41" t="s">
        <v>141</v>
      </c>
      <c r="G25" s="41" t="s">
        <v>56</v>
      </c>
      <c r="H25" s="41" t="s">
        <v>142</v>
      </c>
      <c r="I25" s="41" t="s">
        <v>149</v>
      </c>
      <c r="J25" s="41" t="s">
        <v>144</v>
      </c>
      <c r="K25" s="114"/>
    </row>
    <row r="26" spans="1:11">
      <c r="A26" s="68"/>
      <c r="B26" s="113"/>
      <c r="C26" s="17">
        <v>34.585700000000003</v>
      </c>
      <c r="D26" s="17">
        <v>0</v>
      </c>
      <c r="E26" s="17">
        <v>0</v>
      </c>
      <c r="F26" s="18" t="s">
        <v>141</v>
      </c>
      <c r="G26" s="18" t="s">
        <v>56</v>
      </c>
      <c r="H26" s="18" t="s">
        <v>142</v>
      </c>
      <c r="I26" s="18" t="s">
        <v>150</v>
      </c>
      <c r="J26" s="18" t="s">
        <v>144</v>
      </c>
      <c r="K26" s="114"/>
    </row>
    <row r="27" spans="1:11">
      <c r="A27" s="68"/>
      <c r="B27" s="113"/>
      <c r="C27" s="40"/>
      <c r="D27" s="40">
        <v>0</v>
      </c>
      <c r="E27" s="40">
        <v>0</v>
      </c>
      <c r="F27" s="41" t="s">
        <v>141</v>
      </c>
      <c r="G27" s="41" t="s">
        <v>56</v>
      </c>
      <c r="H27" s="41" t="s">
        <v>142</v>
      </c>
      <c r="I27" s="41" t="s">
        <v>151</v>
      </c>
      <c r="J27" s="41" t="s">
        <v>144</v>
      </c>
      <c r="K27" s="114"/>
    </row>
    <row r="28" spans="1:11">
      <c r="A28" s="68"/>
      <c r="B28" s="113"/>
      <c r="C28" s="17">
        <v>2</v>
      </c>
      <c r="D28" s="17">
        <v>0</v>
      </c>
      <c r="E28" s="17">
        <v>0</v>
      </c>
      <c r="F28" s="18" t="s">
        <v>141</v>
      </c>
      <c r="G28" s="18" t="s">
        <v>56</v>
      </c>
      <c r="H28" s="18" t="s">
        <v>142</v>
      </c>
      <c r="I28" s="18" t="s">
        <v>152</v>
      </c>
      <c r="J28" s="18" t="s">
        <v>144</v>
      </c>
      <c r="K28" s="114"/>
    </row>
    <row r="29" spans="1:11">
      <c r="A29" s="68"/>
      <c r="B29" s="113"/>
      <c r="C29" s="17"/>
      <c r="D29" s="17">
        <v>0</v>
      </c>
      <c r="E29" s="17">
        <v>0</v>
      </c>
      <c r="F29" s="18" t="s">
        <v>141</v>
      </c>
      <c r="G29" s="18" t="s">
        <v>56</v>
      </c>
      <c r="H29" s="18" t="s">
        <v>142</v>
      </c>
      <c r="I29" s="18" t="s">
        <v>306</v>
      </c>
      <c r="J29" s="18" t="s">
        <v>144</v>
      </c>
      <c r="K29" s="114"/>
    </row>
    <row r="30" spans="1:11">
      <c r="A30" s="68"/>
      <c r="B30" s="113"/>
      <c r="C30" s="40"/>
      <c r="D30" s="40">
        <v>0</v>
      </c>
      <c r="E30" s="40">
        <v>0</v>
      </c>
      <c r="F30" s="41" t="s">
        <v>141</v>
      </c>
      <c r="G30" s="41" t="s">
        <v>56</v>
      </c>
      <c r="H30" s="41" t="s">
        <v>142</v>
      </c>
      <c r="I30" s="41" t="s">
        <v>153</v>
      </c>
      <c r="J30" s="41" t="s">
        <v>144</v>
      </c>
      <c r="K30" s="114"/>
    </row>
    <row r="31" spans="1:11">
      <c r="A31" s="68"/>
      <c r="B31" s="113"/>
      <c r="C31" s="40"/>
      <c r="D31" s="40">
        <v>0</v>
      </c>
      <c r="E31" s="40">
        <v>0</v>
      </c>
      <c r="F31" s="41" t="s">
        <v>141</v>
      </c>
      <c r="G31" s="41" t="s">
        <v>56</v>
      </c>
      <c r="H31" s="41" t="s">
        <v>142</v>
      </c>
      <c r="I31" s="41" t="s">
        <v>154</v>
      </c>
      <c r="J31" s="41" t="s">
        <v>144</v>
      </c>
      <c r="K31" s="114"/>
    </row>
    <row r="32" spans="1:11">
      <c r="A32" s="68"/>
      <c r="B32" s="113"/>
      <c r="C32" s="40">
        <v>12.128</v>
      </c>
      <c r="D32" s="40">
        <v>0</v>
      </c>
      <c r="E32" s="40">
        <v>0</v>
      </c>
      <c r="F32" s="41" t="s">
        <v>141</v>
      </c>
      <c r="G32" s="41" t="s">
        <v>56</v>
      </c>
      <c r="H32" s="41" t="s">
        <v>142</v>
      </c>
      <c r="I32" s="41" t="s">
        <v>308</v>
      </c>
      <c r="J32" s="41" t="s">
        <v>144</v>
      </c>
      <c r="K32" s="114"/>
    </row>
    <row r="33" spans="1:11">
      <c r="A33" s="68"/>
      <c r="B33" s="113"/>
      <c r="C33" s="40"/>
      <c r="D33" s="40">
        <v>0</v>
      </c>
      <c r="E33" s="40">
        <v>0</v>
      </c>
      <c r="F33" s="41" t="s">
        <v>141</v>
      </c>
      <c r="G33" s="41" t="s">
        <v>56</v>
      </c>
      <c r="H33" s="41" t="s">
        <v>142</v>
      </c>
      <c r="I33" s="41" t="s">
        <v>155</v>
      </c>
      <c r="J33" s="41" t="s">
        <v>144</v>
      </c>
      <c r="K33" s="114"/>
    </row>
    <row r="34" spans="1:11">
      <c r="A34" s="68"/>
      <c r="B34" s="113"/>
      <c r="C34" s="40"/>
      <c r="D34" s="40">
        <v>0</v>
      </c>
      <c r="E34" s="40">
        <v>0</v>
      </c>
      <c r="F34" s="41" t="s">
        <v>141</v>
      </c>
      <c r="G34" s="41" t="s">
        <v>56</v>
      </c>
      <c r="H34" s="41" t="s">
        <v>142</v>
      </c>
      <c r="I34" s="41" t="s">
        <v>156</v>
      </c>
      <c r="J34" s="41" t="s">
        <v>144</v>
      </c>
      <c r="K34" s="114"/>
    </row>
    <row r="35" spans="1:11">
      <c r="A35" s="68"/>
      <c r="B35" s="113"/>
      <c r="C35" s="40"/>
      <c r="D35" s="40">
        <v>0</v>
      </c>
      <c r="E35" s="40">
        <v>0</v>
      </c>
      <c r="F35" s="41" t="s">
        <v>141</v>
      </c>
      <c r="G35" s="41" t="s">
        <v>56</v>
      </c>
      <c r="H35" s="41" t="s">
        <v>142</v>
      </c>
      <c r="I35" s="41" t="s">
        <v>157</v>
      </c>
      <c r="J35" s="41" t="s">
        <v>144</v>
      </c>
      <c r="K35" s="114"/>
    </row>
    <row r="36" spans="1:11">
      <c r="A36" s="68"/>
      <c r="B36" s="113"/>
      <c r="C36" s="17">
        <v>2.5</v>
      </c>
      <c r="D36" s="17">
        <v>0</v>
      </c>
      <c r="E36" s="17">
        <v>0</v>
      </c>
      <c r="F36" s="18" t="s">
        <v>141</v>
      </c>
      <c r="G36" s="18" t="s">
        <v>56</v>
      </c>
      <c r="H36" s="18" t="s">
        <v>142</v>
      </c>
      <c r="I36" s="18" t="s">
        <v>307</v>
      </c>
      <c r="J36" s="18" t="s">
        <v>144</v>
      </c>
      <c r="K36" s="114"/>
    </row>
    <row r="37" spans="1:11">
      <c r="A37" s="68"/>
      <c r="B37" s="113"/>
      <c r="C37" s="17">
        <v>10</v>
      </c>
      <c r="D37" s="17">
        <v>0</v>
      </c>
      <c r="E37" s="17">
        <v>0</v>
      </c>
      <c r="F37" s="18" t="s">
        <v>141</v>
      </c>
      <c r="G37" s="18" t="s">
        <v>56</v>
      </c>
      <c r="H37" s="18" t="s">
        <v>142</v>
      </c>
      <c r="I37" s="18" t="s">
        <v>158</v>
      </c>
      <c r="J37" s="18" t="s">
        <v>144</v>
      </c>
      <c r="K37" s="114"/>
    </row>
    <row r="38" spans="1:11">
      <c r="A38" s="68"/>
      <c r="B38" s="113"/>
      <c r="C38" s="17">
        <v>20</v>
      </c>
      <c r="D38" s="17">
        <v>0</v>
      </c>
      <c r="E38" s="17">
        <v>0</v>
      </c>
      <c r="F38" s="18" t="s">
        <v>141</v>
      </c>
      <c r="G38" s="18" t="s">
        <v>56</v>
      </c>
      <c r="H38" s="18" t="s">
        <v>142</v>
      </c>
      <c r="I38" s="18" t="s">
        <v>159</v>
      </c>
      <c r="J38" s="18" t="s">
        <v>144</v>
      </c>
      <c r="K38" s="114"/>
    </row>
    <row r="39" spans="1:11" ht="31.2">
      <c r="A39" s="19" t="s">
        <v>17</v>
      </c>
      <c r="B39" s="8" t="s">
        <v>38</v>
      </c>
      <c r="C39" s="8" t="s">
        <v>38</v>
      </c>
      <c r="D39" s="8" t="s">
        <v>38</v>
      </c>
      <c r="E39" s="8" t="s">
        <v>38</v>
      </c>
      <c r="F39" s="8" t="s">
        <v>38</v>
      </c>
      <c r="G39" s="8" t="s">
        <v>38</v>
      </c>
      <c r="H39" s="8" t="s">
        <v>38</v>
      </c>
      <c r="I39" s="8" t="s">
        <v>38</v>
      </c>
      <c r="J39" s="8" t="s">
        <v>38</v>
      </c>
      <c r="K39" s="8" t="s">
        <v>38</v>
      </c>
    </row>
    <row r="40" spans="1:11" ht="31.2">
      <c r="A40" s="19" t="s">
        <v>182</v>
      </c>
      <c r="B40" s="8" t="s">
        <v>38</v>
      </c>
      <c r="C40" s="8" t="s">
        <v>38</v>
      </c>
      <c r="D40" s="8" t="s">
        <v>38</v>
      </c>
      <c r="E40" s="8" t="s">
        <v>38</v>
      </c>
      <c r="F40" s="8" t="s">
        <v>38</v>
      </c>
      <c r="G40" s="8" t="s">
        <v>38</v>
      </c>
      <c r="H40" s="8" t="s">
        <v>38</v>
      </c>
      <c r="I40" s="8" t="s">
        <v>38</v>
      </c>
      <c r="J40" s="8" t="s">
        <v>38</v>
      </c>
      <c r="K40" s="8" t="s">
        <v>38</v>
      </c>
    </row>
    <row r="41" spans="1:11" ht="48" customHeight="1">
      <c r="A41" s="68" t="s">
        <v>18</v>
      </c>
      <c r="B41" s="8" t="s">
        <v>38</v>
      </c>
      <c r="C41" s="20">
        <f>C42</f>
        <v>168</v>
      </c>
      <c r="D41" s="20">
        <f t="shared" ref="D41:E41" si="2">D42</f>
        <v>0</v>
      </c>
      <c r="E41" s="20">
        <f t="shared" si="2"/>
        <v>0</v>
      </c>
      <c r="F41" s="8" t="s">
        <v>38</v>
      </c>
      <c r="G41" s="8" t="s">
        <v>38</v>
      </c>
      <c r="H41" s="8" t="s">
        <v>38</v>
      </c>
      <c r="I41" s="8" t="s">
        <v>38</v>
      </c>
      <c r="J41" s="8" t="s">
        <v>38</v>
      </c>
      <c r="K41" s="8" t="s">
        <v>38</v>
      </c>
    </row>
    <row r="42" spans="1:11" ht="202.8">
      <c r="A42" s="68"/>
      <c r="B42" s="13" t="s">
        <v>164</v>
      </c>
      <c r="C42" s="17">
        <v>168</v>
      </c>
      <c r="D42" s="17">
        <v>0</v>
      </c>
      <c r="E42" s="17">
        <v>0</v>
      </c>
      <c r="F42" s="18" t="s">
        <v>161</v>
      </c>
      <c r="G42" s="18" t="s">
        <v>142</v>
      </c>
      <c r="H42" s="18" t="s">
        <v>48</v>
      </c>
      <c r="I42" s="18" t="s">
        <v>162</v>
      </c>
      <c r="J42" s="18" t="s">
        <v>144</v>
      </c>
      <c r="K42" s="15" t="s">
        <v>163</v>
      </c>
    </row>
    <row r="43" spans="1:11" ht="32.25" customHeight="1">
      <c r="A43" s="68" t="s">
        <v>19</v>
      </c>
      <c r="B43" s="8" t="s">
        <v>38</v>
      </c>
      <c r="C43" s="37">
        <f>SUM(C44:C48)</f>
        <v>0</v>
      </c>
      <c r="D43" s="37">
        <f t="shared" ref="D43:E43" si="3">SUM(D44:D48)</f>
        <v>18.599999999999998</v>
      </c>
      <c r="E43" s="37">
        <f t="shared" si="3"/>
        <v>18.599999999999998</v>
      </c>
      <c r="F43" s="8" t="s">
        <v>38</v>
      </c>
      <c r="G43" s="8" t="s">
        <v>38</v>
      </c>
      <c r="H43" s="8" t="s">
        <v>38</v>
      </c>
      <c r="I43" s="8" t="s">
        <v>38</v>
      </c>
      <c r="J43" s="8" t="s">
        <v>38</v>
      </c>
      <c r="K43" s="8" t="s">
        <v>38</v>
      </c>
    </row>
    <row r="44" spans="1:11" ht="62.4">
      <c r="A44" s="68"/>
      <c r="B44" s="13" t="s">
        <v>75</v>
      </c>
      <c r="C44" s="14">
        <v>0</v>
      </c>
      <c r="D44" s="14">
        <v>10</v>
      </c>
      <c r="E44" s="14">
        <v>8</v>
      </c>
      <c r="F44" s="8">
        <v>801</v>
      </c>
      <c r="G44" s="16" t="s">
        <v>63</v>
      </c>
      <c r="H44" s="16" t="s">
        <v>55</v>
      </c>
      <c r="I44" s="16" t="s">
        <v>77</v>
      </c>
      <c r="J44" s="8" t="s">
        <v>78</v>
      </c>
      <c r="K44" s="15" t="s">
        <v>76</v>
      </c>
    </row>
    <row r="45" spans="1:11" ht="62.4">
      <c r="A45" s="68"/>
      <c r="B45" s="13" t="s">
        <v>75</v>
      </c>
      <c r="C45" s="14">
        <v>0</v>
      </c>
      <c r="D45" s="14">
        <v>2</v>
      </c>
      <c r="E45" s="14">
        <v>4</v>
      </c>
      <c r="F45" s="8">
        <v>801</v>
      </c>
      <c r="G45" s="16" t="s">
        <v>63</v>
      </c>
      <c r="H45" s="16" t="s">
        <v>55</v>
      </c>
      <c r="I45" s="16" t="s">
        <v>73</v>
      </c>
      <c r="J45" s="8">
        <v>610</v>
      </c>
      <c r="K45" s="15" t="s">
        <v>74</v>
      </c>
    </row>
    <row r="46" spans="1:11" ht="195" customHeight="1">
      <c r="A46" s="68"/>
      <c r="B46" s="13" t="s">
        <v>75</v>
      </c>
      <c r="C46" s="14">
        <v>0</v>
      </c>
      <c r="D46" s="14">
        <v>1.6</v>
      </c>
      <c r="E46" s="14">
        <v>1.6</v>
      </c>
      <c r="F46" s="8">
        <v>801</v>
      </c>
      <c r="G46" s="16" t="s">
        <v>63</v>
      </c>
      <c r="H46" s="16" t="s">
        <v>83</v>
      </c>
      <c r="I46" s="16" t="s">
        <v>91</v>
      </c>
      <c r="J46" s="8" t="s">
        <v>92</v>
      </c>
      <c r="K46" s="15" t="s">
        <v>93</v>
      </c>
    </row>
    <row r="47" spans="1:11" ht="92.25" customHeight="1">
      <c r="A47" s="68"/>
      <c r="B47" s="13" t="s">
        <v>75</v>
      </c>
      <c r="C47" s="14">
        <v>0</v>
      </c>
      <c r="D47" s="14">
        <v>2.1</v>
      </c>
      <c r="E47" s="14">
        <v>2.1</v>
      </c>
      <c r="F47" s="8">
        <v>801</v>
      </c>
      <c r="G47" s="16" t="s">
        <v>63</v>
      </c>
      <c r="H47" s="16" t="s">
        <v>105</v>
      </c>
      <c r="I47" s="16" t="s">
        <v>106</v>
      </c>
      <c r="J47" s="8" t="s">
        <v>92</v>
      </c>
      <c r="K47" s="15" t="s">
        <v>107</v>
      </c>
    </row>
    <row r="48" spans="1:11" ht="76.5" customHeight="1">
      <c r="A48" s="68"/>
      <c r="B48" s="13" t="s">
        <v>75</v>
      </c>
      <c r="C48" s="14">
        <v>0</v>
      </c>
      <c r="D48" s="14">
        <v>2.9</v>
      </c>
      <c r="E48" s="14">
        <v>2.9</v>
      </c>
      <c r="F48" s="8">
        <v>801</v>
      </c>
      <c r="G48" s="16" t="s">
        <v>63</v>
      </c>
      <c r="H48" s="16" t="s">
        <v>105</v>
      </c>
      <c r="I48" s="16" t="s">
        <v>114</v>
      </c>
      <c r="J48" s="8" t="s">
        <v>92</v>
      </c>
      <c r="K48" s="15" t="s">
        <v>113</v>
      </c>
    </row>
    <row r="49" spans="1:11" ht="32.25" customHeight="1">
      <c r="A49" s="68" t="s">
        <v>20</v>
      </c>
      <c r="B49" s="8" t="s">
        <v>38</v>
      </c>
      <c r="C49" s="20">
        <f>SUM(C50:C57)</f>
        <v>19.6728232</v>
      </c>
      <c r="D49" s="20">
        <f t="shared" ref="D49:E49" si="4">SUM(D50:D57)</f>
        <v>25.227310512280297</v>
      </c>
      <c r="E49" s="20">
        <f t="shared" si="4"/>
        <v>22.903468159445524</v>
      </c>
      <c r="F49" s="8" t="s">
        <v>38</v>
      </c>
      <c r="G49" s="8" t="s">
        <v>38</v>
      </c>
      <c r="H49" s="8" t="s">
        <v>38</v>
      </c>
      <c r="I49" s="8" t="s">
        <v>38</v>
      </c>
      <c r="J49" s="8" t="s">
        <v>38</v>
      </c>
      <c r="K49" s="8" t="s">
        <v>38</v>
      </c>
    </row>
    <row r="50" spans="1:11" ht="156.75" customHeight="1">
      <c r="A50" s="68"/>
      <c r="B50" s="13" t="s">
        <v>51</v>
      </c>
      <c r="C50" s="14">
        <v>1</v>
      </c>
      <c r="D50" s="14">
        <v>1</v>
      </c>
      <c r="E50" s="14">
        <v>0</v>
      </c>
      <c r="F50" s="8">
        <v>802</v>
      </c>
      <c r="G50" s="8" t="s">
        <v>38</v>
      </c>
      <c r="H50" s="8" t="s">
        <v>38</v>
      </c>
      <c r="I50" s="8" t="s">
        <v>38</v>
      </c>
      <c r="J50" s="8" t="s">
        <v>38</v>
      </c>
      <c r="K50" s="15" t="s">
        <v>80</v>
      </c>
    </row>
    <row r="51" spans="1:11" ht="78" customHeight="1">
      <c r="A51" s="68"/>
      <c r="B51" s="13" t="s">
        <v>51</v>
      </c>
      <c r="C51" s="14">
        <v>0</v>
      </c>
      <c r="D51" s="14">
        <v>6.2</v>
      </c>
      <c r="E51" s="14">
        <v>6.7</v>
      </c>
      <c r="F51" s="8">
        <v>802</v>
      </c>
      <c r="G51" s="8" t="s">
        <v>38</v>
      </c>
      <c r="H51" s="8" t="s">
        <v>38</v>
      </c>
      <c r="I51" s="8" t="s">
        <v>38</v>
      </c>
      <c r="J51" s="8" t="s">
        <v>38</v>
      </c>
      <c r="K51" s="15" t="s">
        <v>94</v>
      </c>
    </row>
    <row r="52" spans="1:11" ht="117.75" customHeight="1">
      <c r="A52" s="68"/>
      <c r="B52" s="13" t="s">
        <v>51</v>
      </c>
      <c r="C52" s="14">
        <v>0</v>
      </c>
      <c r="D52" s="14">
        <v>1.198115581080299</v>
      </c>
      <c r="E52" s="14">
        <v>7.684706350952375E-2</v>
      </c>
      <c r="F52" s="8">
        <v>802</v>
      </c>
      <c r="G52" s="16" t="s">
        <v>47</v>
      </c>
      <c r="H52" s="16" t="s">
        <v>48</v>
      </c>
      <c r="I52" s="16" t="s">
        <v>49</v>
      </c>
      <c r="J52" s="8">
        <v>621</v>
      </c>
      <c r="K52" s="15" t="s">
        <v>50</v>
      </c>
    </row>
    <row r="53" spans="1:11" ht="79.5" customHeight="1">
      <c r="A53" s="68"/>
      <c r="B53" s="13" t="s">
        <v>51</v>
      </c>
      <c r="C53" s="14">
        <v>0</v>
      </c>
      <c r="D53" s="14">
        <v>0.7</v>
      </c>
      <c r="E53" s="14">
        <v>0</v>
      </c>
      <c r="F53" s="8">
        <v>802</v>
      </c>
      <c r="G53" s="16" t="s">
        <v>47</v>
      </c>
      <c r="H53" s="16" t="s">
        <v>41</v>
      </c>
      <c r="I53" s="16" t="s">
        <v>108</v>
      </c>
      <c r="J53" s="8">
        <v>610</v>
      </c>
      <c r="K53" s="15" t="s">
        <v>109</v>
      </c>
    </row>
    <row r="54" spans="1:11" ht="79.5" customHeight="1">
      <c r="A54" s="68"/>
      <c r="B54" s="13" t="s">
        <v>51</v>
      </c>
      <c r="C54" s="14">
        <v>2.4748416</v>
      </c>
      <c r="D54" s="14">
        <v>7.9194931199999985E-2</v>
      </c>
      <c r="E54" s="14">
        <v>7.6621095935999861E-2</v>
      </c>
      <c r="F54" s="8">
        <v>802</v>
      </c>
      <c r="G54" s="16" t="s">
        <v>47</v>
      </c>
      <c r="H54" s="16" t="s">
        <v>56</v>
      </c>
      <c r="I54" s="16" t="s">
        <v>111</v>
      </c>
      <c r="J54" s="8">
        <v>610</v>
      </c>
      <c r="K54" s="15" t="s">
        <v>112</v>
      </c>
    </row>
    <row r="55" spans="1:11" ht="93.6">
      <c r="A55" s="68"/>
      <c r="B55" s="13" t="s">
        <v>51</v>
      </c>
      <c r="C55" s="14">
        <v>0.14798160000000002</v>
      </c>
      <c r="D55" s="14">
        <v>0</v>
      </c>
      <c r="E55" s="14">
        <v>0</v>
      </c>
      <c r="F55" s="8">
        <v>802</v>
      </c>
      <c r="G55" s="16" t="s">
        <v>47</v>
      </c>
      <c r="H55" s="16" t="s">
        <v>41</v>
      </c>
      <c r="I55" s="16" t="s">
        <v>115</v>
      </c>
      <c r="J55" s="16" t="s">
        <v>116</v>
      </c>
      <c r="K55" s="15" t="s">
        <v>117</v>
      </c>
    </row>
    <row r="56" spans="1:11" ht="218.4">
      <c r="A56" s="68"/>
      <c r="B56" s="13" t="s">
        <v>51</v>
      </c>
      <c r="C56" s="14">
        <v>3</v>
      </c>
      <c r="D56" s="14">
        <v>3</v>
      </c>
      <c r="E56" s="14">
        <v>3</v>
      </c>
      <c r="F56" s="8">
        <v>802</v>
      </c>
      <c r="G56" s="16" t="s">
        <v>47</v>
      </c>
      <c r="H56" s="16" t="s">
        <v>41</v>
      </c>
      <c r="I56" s="16" t="s">
        <v>49</v>
      </c>
      <c r="J56" s="16" t="s">
        <v>95</v>
      </c>
      <c r="K56" s="15" t="s">
        <v>121</v>
      </c>
    </row>
    <row r="57" spans="1:11" ht="109.2">
      <c r="A57" s="68"/>
      <c r="B57" s="13" t="s">
        <v>51</v>
      </c>
      <c r="C57" s="14">
        <v>13.05</v>
      </c>
      <c r="D57" s="14">
        <v>13.05</v>
      </c>
      <c r="E57" s="14">
        <v>13.05</v>
      </c>
      <c r="F57" s="8">
        <v>802</v>
      </c>
      <c r="G57" s="8" t="s">
        <v>95</v>
      </c>
      <c r="H57" s="8" t="s">
        <v>95</v>
      </c>
      <c r="I57" s="8" t="s">
        <v>95</v>
      </c>
      <c r="J57" s="8" t="s">
        <v>95</v>
      </c>
      <c r="K57" s="15" t="s">
        <v>122</v>
      </c>
    </row>
    <row r="58" spans="1:11" ht="48" customHeight="1">
      <c r="A58" s="78" t="s">
        <v>21</v>
      </c>
      <c r="B58" s="8" t="s">
        <v>38</v>
      </c>
      <c r="C58" s="20">
        <f>SUM(C59:C65)</f>
        <v>58.150000000000006</v>
      </c>
      <c r="D58" s="20">
        <f t="shared" ref="D58:E58" si="5">SUM(D59:D65)</f>
        <v>64.08</v>
      </c>
      <c r="E58" s="20">
        <f t="shared" si="5"/>
        <v>67.25</v>
      </c>
      <c r="F58" s="8" t="s">
        <v>38</v>
      </c>
      <c r="G58" s="8" t="s">
        <v>38</v>
      </c>
      <c r="H58" s="8" t="s">
        <v>38</v>
      </c>
      <c r="I58" s="8" t="s">
        <v>38</v>
      </c>
      <c r="J58" s="8" t="s">
        <v>38</v>
      </c>
      <c r="K58" s="8" t="s">
        <v>38</v>
      </c>
    </row>
    <row r="59" spans="1:11" ht="374.4">
      <c r="A59" s="78"/>
      <c r="B59" s="32" t="s">
        <v>66</v>
      </c>
      <c r="C59" s="14">
        <v>0.1</v>
      </c>
      <c r="D59" s="14">
        <v>5.9</v>
      </c>
      <c r="E59" s="14">
        <v>7.5</v>
      </c>
      <c r="F59" s="8">
        <v>800</v>
      </c>
      <c r="G59" s="16" t="s">
        <v>67</v>
      </c>
      <c r="H59" s="16" t="s">
        <v>41</v>
      </c>
      <c r="I59" s="16" t="s">
        <v>68</v>
      </c>
      <c r="J59" s="8">
        <v>610</v>
      </c>
      <c r="K59" s="21" t="s">
        <v>69</v>
      </c>
    </row>
    <row r="60" spans="1:11" ht="62.4">
      <c r="A60" s="78"/>
      <c r="B60" s="32" t="s">
        <v>66</v>
      </c>
      <c r="C60" s="14">
        <v>3.2</v>
      </c>
      <c r="D60" s="14">
        <v>3.2</v>
      </c>
      <c r="E60" s="14">
        <v>3.2</v>
      </c>
      <c r="F60" s="8">
        <v>800</v>
      </c>
      <c r="G60" s="8" t="s">
        <v>38</v>
      </c>
      <c r="H60" s="8" t="s">
        <v>38</v>
      </c>
      <c r="I60" s="8" t="s">
        <v>38</v>
      </c>
      <c r="J60" s="8" t="s">
        <v>38</v>
      </c>
      <c r="K60" s="21" t="s">
        <v>79</v>
      </c>
    </row>
    <row r="61" spans="1:11" ht="202.8">
      <c r="A61" s="78"/>
      <c r="B61" s="32" t="s">
        <v>66</v>
      </c>
      <c r="C61" s="14">
        <v>0</v>
      </c>
      <c r="D61" s="14">
        <v>3.5</v>
      </c>
      <c r="E61" s="14">
        <v>4.67</v>
      </c>
      <c r="F61" s="8">
        <v>800</v>
      </c>
      <c r="G61" s="16" t="s">
        <v>67</v>
      </c>
      <c r="H61" s="16" t="s">
        <v>67</v>
      </c>
      <c r="I61" s="16" t="s">
        <v>89</v>
      </c>
      <c r="J61" s="8">
        <v>610</v>
      </c>
      <c r="K61" s="21" t="s">
        <v>90</v>
      </c>
    </row>
    <row r="62" spans="1:11" ht="124.8">
      <c r="A62" s="78"/>
      <c r="B62" s="32" t="s">
        <v>66</v>
      </c>
      <c r="C62" s="14">
        <v>0</v>
      </c>
      <c r="D62" s="14">
        <v>1.4</v>
      </c>
      <c r="E62" s="14">
        <v>1.8</v>
      </c>
      <c r="F62" s="8">
        <v>800</v>
      </c>
      <c r="G62" s="16" t="s">
        <v>67</v>
      </c>
      <c r="H62" s="16" t="s">
        <v>67</v>
      </c>
      <c r="I62" s="16" t="s">
        <v>118</v>
      </c>
      <c r="J62" s="16" t="s">
        <v>116</v>
      </c>
      <c r="K62" s="15" t="s">
        <v>119</v>
      </c>
    </row>
    <row r="63" spans="1:11" ht="156">
      <c r="A63" s="78"/>
      <c r="B63" s="32" t="s">
        <v>66</v>
      </c>
      <c r="C63" s="14">
        <v>7.5</v>
      </c>
      <c r="D63" s="14">
        <v>0</v>
      </c>
      <c r="E63" s="14">
        <v>0</v>
      </c>
      <c r="F63" s="16" t="s">
        <v>98</v>
      </c>
      <c r="G63" s="16" t="s">
        <v>67</v>
      </c>
      <c r="H63" s="16" t="s">
        <v>41</v>
      </c>
      <c r="I63" s="16" t="s">
        <v>118</v>
      </c>
      <c r="J63" s="16" t="s">
        <v>116</v>
      </c>
      <c r="K63" s="15" t="s">
        <v>120</v>
      </c>
    </row>
    <row r="64" spans="1:11" ht="62.4">
      <c r="A64" s="78"/>
      <c r="B64" s="32" t="s">
        <v>66</v>
      </c>
      <c r="C64" s="14">
        <v>38.6</v>
      </c>
      <c r="D64" s="14">
        <v>38.6</v>
      </c>
      <c r="E64" s="14">
        <v>38.6</v>
      </c>
      <c r="F64" s="16" t="s">
        <v>98</v>
      </c>
      <c r="G64" s="16" t="s">
        <v>67</v>
      </c>
      <c r="H64" s="16" t="s">
        <v>41</v>
      </c>
      <c r="I64" s="16" t="s">
        <v>118</v>
      </c>
      <c r="J64" s="16" t="s">
        <v>116</v>
      </c>
      <c r="K64" s="15" t="s">
        <v>124</v>
      </c>
    </row>
    <row r="65" spans="1:11" ht="109.2">
      <c r="A65" s="24"/>
      <c r="B65" s="5" t="s">
        <v>190</v>
      </c>
      <c r="C65" s="38">
        <v>8.75</v>
      </c>
      <c r="D65" s="38">
        <v>11.48</v>
      </c>
      <c r="E65" s="38">
        <v>11.48</v>
      </c>
      <c r="F65" s="31">
        <v>395</v>
      </c>
      <c r="G65" s="6" t="s">
        <v>41</v>
      </c>
      <c r="H65" s="6">
        <v>13</v>
      </c>
      <c r="I65" s="6" t="s">
        <v>191</v>
      </c>
      <c r="J65" s="31">
        <v>320</v>
      </c>
      <c r="K65" s="15" t="s">
        <v>192</v>
      </c>
    </row>
    <row r="66" spans="1:11" ht="63.75" customHeight="1">
      <c r="A66" s="68" t="s">
        <v>22</v>
      </c>
      <c r="B66" s="8" t="s">
        <v>38</v>
      </c>
      <c r="C66" s="20">
        <f>C67</f>
        <v>56</v>
      </c>
      <c r="D66" s="20">
        <f t="shared" ref="D66:E66" si="6">D67</f>
        <v>4.9000000000000004</v>
      </c>
      <c r="E66" s="20">
        <f t="shared" si="6"/>
        <v>0</v>
      </c>
      <c r="F66" s="8" t="s">
        <v>38</v>
      </c>
      <c r="G66" s="8" t="s">
        <v>38</v>
      </c>
      <c r="H66" s="8" t="s">
        <v>38</v>
      </c>
      <c r="I66" s="8" t="s">
        <v>38</v>
      </c>
      <c r="J66" s="8" t="s">
        <v>38</v>
      </c>
      <c r="K66" s="8" t="s">
        <v>38</v>
      </c>
    </row>
    <row r="67" spans="1:11" ht="218.4">
      <c r="A67" s="68"/>
      <c r="B67" s="15" t="s">
        <v>139</v>
      </c>
      <c r="C67" s="17">
        <v>56</v>
      </c>
      <c r="D67" s="17">
        <v>4.9000000000000004</v>
      </c>
      <c r="E67" s="17">
        <v>0</v>
      </c>
      <c r="F67" s="32">
        <v>800</v>
      </c>
      <c r="G67" s="18" t="s">
        <v>136</v>
      </c>
      <c r="H67" s="18" t="s">
        <v>55</v>
      </c>
      <c r="I67" s="18" t="s">
        <v>137</v>
      </c>
      <c r="J67" s="18" t="s">
        <v>138</v>
      </c>
      <c r="K67" s="15" t="s">
        <v>140</v>
      </c>
    </row>
    <row r="68" spans="1:11">
      <c r="A68" s="68" t="s">
        <v>23</v>
      </c>
      <c r="B68" s="8" t="s">
        <v>38</v>
      </c>
      <c r="C68" s="22">
        <f>SUM(C69:C78)</f>
        <v>247.07</v>
      </c>
      <c r="D68" s="22">
        <f t="shared" ref="D68:E68" si="7">SUM(D69:D78)</f>
        <v>296.2</v>
      </c>
      <c r="E68" s="22">
        <f t="shared" si="7"/>
        <v>298.24</v>
      </c>
      <c r="F68" s="8" t="s">
        <v>38</v>
      </c>
      <c r="G68" s="8" t="s">
        <v>38</v>
      </c>
      <c r="H68" s="8" t="s">
        <v>38</v>
      </c>
      <c r="I68" s="8" t="s">
        <v>38</v>
      </c>
      <c r="J68" s="8" t="s">
        <v>38</v>
      </c>
      <c r="K68" s="8" t="s">
        <v>38</v>
      </c>
    </row>
    <row r="69" spans="1:11" ht="78">
      <c r="A69" s="68"/>
      <c r="B69" s="13" t="s">
        <v>52</v>
      </c>
      <c r="C69" s="14">
        <v>-4.2</v>
      </c>
      <c r="D69" s="14">
        <v>15.6</v>
      </c>
      <c r="E69" s="14">
        <v>15.6</v>
      </c>
      <c r="F69" s="8">
        <v>824</v>
      </c>
      <c r="G69" s="8">
        <v>10</v>
      </c>
      <c r="H69" s="16" t="s">
        <v>48</v>
      </c>
      <c r="I69" s="8">
        <v>310170620</v>
      </c>
      <c r="J69" s="8">
        <v>110</v>
      </c>
      <c r="K69" s="15" t="s">
        <v>53</v>
      </c>
    </row>
    <row r="70" spans="1:11" ht="109.2">
      <c r="A70" s="68"/>
      <c r="B70" s="13" t="s">
        <v>52</v>
      </c>
      <c r="C70" s="14">
        <v>0</v>
      </c>
      <c r="D70" s="14">
        <v>1.3</v>
      </c>
      <c r="E70" s="14">
        <v>1.3</v>
      </c>
      <c r="F70" s="8">
        <v>824</v>
      </c>
      <c r="G70" s="8">
        <v>10</v>
      </c>
      <c r="H70" s="16" t="s">
        <v>55</v>
      </c>
      <c r="I70" s="8">
        <v>320470700</v>
      </c>
      <c r="J70" s="8">
        <v>611</v>
      </c>
      <c r="K70" s="15" t="s">
        <v>54</v>
      </c>
    </row>
    <row r="71" spans="1:11" ht="78">
      <c r="A71" s="68"/>
      <c r="B71" s="13" t="s">
        <v>52</v>
      </c>
      <c r="C71" s="14">
        <v>2.8</v>
      </c>
      <c r="D71" s="14">
        <v>10.3</v>
      </c>
      <c r="E71" s="14">
        <v>10.3</v>
      </c>
      <c r="F71" s="8">
        <v>824</v>
      </c>
      <c r="G71" s="8">
        <v>10</v>
      </c>
      <c r="H71" s="16" t="s">
        <v>56</v>
      </c>
      <c r="I71" s="8" t="s">
        <v>57</v>
      </c>
      <c r="J71" s="8">
        <v>611</v>
      </c>
      <c r="K71" s="15" t="s">
        <v>58</v>
      </c>
    </row>
    <row r="72" spans="1:11" ht="125.25" customHeight="1">
      <c r="A72" s="68"/>
      <c r="B72" s="13" t="s">
        <v>85</v>
      </c>
      <c r="C72" s="14">
        <v>7.0000000000000007E-2</v>
      </c>
      <c r="D72" s="14">
        <v>0.6</v>
      </c>
      <c r="E72" s="14">
        <v>2.14</v>
      </c>
      <c r="F72" s="8">
        <v>824</v>
      </c>
      <c r="G72" s="8">
        <v>10</v>
      </c>
      <c r="H72" s="16" t="s">
        <v>83</v>
      </c>
      <c r="I72" s="8" t="s">
        <v>84</v>
      </c>
      <c r="J72" s="8">
        <v>611</v>
      </c>
      <c r="K72" s="15" t="s">
        <v>86</v>
      </c>
    </row>
    <row r="73" spans="1:11" ht="125.25" customHeight="1">
      <c r="A73" s="68"/>
      <c r="B73" s="13" t="s">
        <v>85</v>
      </c>
      <c r="C73" s="14">
        <v>0.3</v>
      </c>
      <c r="D73" s="14">
        <v>0.3</v>
      </c>
      <c r="E73" s="14">
        <v>0.3</v>
      </c>
      <c r="F73" s="8">
        <v>824</v>
      </c>
      <c r="G73" s="8">
        <v>10</v>
      </c>
      <c r="H73" s="8">
        <v>2</v>
      </c>
      <c r="I73" s="23" t="s">
        <v>101</v>
      </c>
      <c r="J73" s="8" t="s">
        <v>102</v>
      </c>
      <c r="K73" s="15" t="s">
        <v>103</v>
      </c>
    </row>
    <row r="74" spans="1:11" ht="125.25" customHeight="1">
      <c r="A74" s="68"/>
      <c r="B74" s="13" t="s">
        <v>125</v>
      </c>
      <c r="C74" s="17">
        <v>14.5</v>
      </c>
      <c r="D74" s="17">
        <v>28.5</v>
      </c>
      <c r="E74" s="17">
        <v>28</v>
      </c>
      <c r="F74" s="32">
        <v>824</v>
      </c>
      <c r="G74" s="32">
        <v>10</v>
      </c>
      <c r="H74" s="18" t="s">
        <v>55</v>
      </c>
      <c r="I74" s="32" t="s">
        <v>128</v>
      </c>
      <c r="J74" s="32" t="s">
        <v>129</v>
      </c>
      <c r="K74" s="24" t="s">
        <v>126</v>
      </c>
    </row>
    <row r="75" spans="1:11" ht="125.25" customHeight="1">
      <c r="A75" s="68"/>
      <c r="B75" s="13" t="s">
        <v>125</v>
      </c>
      <c r="C75" s="17">
        <v>8</v>
      </c>
      <c r="D75" s="17">
        <v>17</v>
      </c>
      <c r="E75" s="17">
        <v>18</v>
      </c>
      <c r="F75" s="32">
        <v>824</v>
      </c>
      <c r="G75" s="32">
        <v>10</v>
      </c>
      <c r="H75" s="18" t="s">
        <v>55</v>
      </c>
      <c r="I75" s="32" t="s">
        <v>130</v>
      </c>
      <c r="J75" s="32" t="s">
        <v>131</v>
      </c>
      <c r="K75" s="24" t="s">
        <v>127</v>
      </c>
    </row>
    <row r="76" spans="1:11" ht="125.25" customHeight="1">
      <c r="A76" s="68"/>
      <c r="B76" s="13" t="s">
        <v>132</v>
      </c>
      <c r="C76" s="17">
        <v>96</v>
      </c>
      <c r="D76" s="17">
        <v>87</v>
      </c>
      <c r="E76" s="17">
        <v>87</v>
      </c>
      <c r="F76" s="32">
        <v>824</v>
      </c>
      <c r="G76" s="32">
        <v>10</v>
      </c>
      <c r="H76" s="18" t="s">
        <v>55</v>
      </c>
      <c r="I76" s="32">
        <v>310270600</v>
      </c>
      <c r="J76" s="32">
        <v>320</v>
      </c>
      <c r="K76" s="24" t="s">
        <v>133</v>
      </c>
    </row>
    <row r="77" spans="1:11" ht="125.25" customHeight="1">
      <c r="A77" s="68"/>
      <c r="B77" s="13" t="s">
        <v>85</v>
      </c>
      <c r="C77" s="17">
        <v>104.6</v>
      </c>
      <c r="D77" s="17">
        <v>105.6</v>
      </c>
      <c r="E77" s="17">
        <v>105.6</v>
      </c>
      <c r="F77" s="32">
        <v>824</v>
      </c>
      <c r="G77" s="32">
        <v>10</v>
      </c>
      <c r="H77" s="18" t="s">
        <v>55</v>
      </c>
      <c r="I77" s="32">
        <v>310189540</v>
      </c>
      <c r="J77" s="32">
        <v>310</v>
      </c>
      <c r="K77" s="24" t="s">
        <v>134</v>
      </c>
    </row>
    <row r="78" spans="1:11" ht="125.25" customHeight="1">
      <c r="A78" s="68"/>
      <c r="B78" s="13" t="s">
        <v>85</v>
      </c>
      <c r="C78" s="17">
        <v>25</v>
      </c>
      <c r="D78" s="17">
        <v>30</v>
      </c>
      <c r="E78" s="17">
        <v>30</v>
      </c>
      <c r="F78" s="32" t="s">
        <v>38</v>
      </c>
      <c r="G78" s="32" t="s">
        <v>38</v>
      </c>
      <c r="H78" s="32" t="s">
        <v>38</v>
      </c>
      <c r="I78" s="32" t="s">
        <v>38</v>
      </c>
      <c r="J78" s="32" t="s">
        <v>38</v>
      </c>
      <c r="K78" s="24" t="s">
        <v>135</v>
      </c>
    </row>
    <row r="79" spans="1:11" ht="43.5" customHeight="1">
      <c r="A79" s="68" t="s">
        <v>24</v>
      </c>
      <c r="B79" s="8" t="s">
        <v>38</v>
      </c>
      <c r="C79" s="20">
        <f>SUM(C80:C84)</f>
        <v>0.3</v>
      </c>
      <c r="D79" s="20">
        <f>SUM(D80:D84)+1.7</f>
        <v>18.2</v>
      </c>
      <c r="E79" s="20">
        <f>SUM(E80:E84)+1.7</f>
        <v>18.2</v>
      </c>
      <c r="F79" s="8" t="s">
        <v>38</v>
      </c>
      <c r="G79" s="8" t="s">
        <v>38</v>
      </c>
      <c r="H79" s="8" t="s">
        <v>38</v>
      </c>
      <c r="I79" s="8" t="s">
        <v>38</v>
      </c>
      <c r="J79" s="8" t="s">
        <v>38</v>
      </c>
      <c r="K79" s="8" t="s">
        <v>38</v>
      </c>
    </row>
    <row r="80" spans="1:11" ht="109.2">
      <c r="A80" s="68"/>
      <c r="B80" s="13" t="s">
        <v>59</v>
      </c>
      <c r="C80" s="14">
        <v>0</v>
      </c>
      <c r="D80" s="14">
        <v>11</v>
      </c>
      <c r="E80" s="14">
        <v>11</v>
      </c>
      <c r="F80" s="8">
        <v>814</v>
      </c>
      <c r="G80" s="8">
        <v>11</v>
      </c>
      <c r="H80" s="16" t="s">
        <v>55</v>
      </c>
      <c r="I80" s="8">
        <v>820171900</v>
      </c>
      <c r="J80" s="8">
        <v>620</v>
      </c>
      <c r="K80" s="15" t="s">
        <v>60</v>
      </c>
    </row>
    <row r="81" spans="1:11" ht="124.8">
      <c r="A81" s="68"/>
      <c r="B81" s="13" t="s">
        <v>59</v>
      </c>
      <c r="C81" s="16" t="s">
        <v>61</v>
      </c>
      <c r="D81" s="14" t="s">
        <v>62</v>
      </c>
      <c r="E81" s="14" t="s">
        <v>62</v>
      </c>
      <c r="F81" s="8">
        <v>814</v>
      </c>
      <c r="G81" s="16" t="s">
        <v>63</v>
      </c>
      <c r="H81" s="16" t="s">
        <v>63</v>
      </c>
      <c r="I81" s="25">
        <v>830171930</v>
      </c>
      <c r="J81" s="16" t="s">
        <v>64</v>
      </c>
      <c r="K81" s="15" t="s">
        <v>65</v>
      </c>
    </row>
    <row r="82" spans="1:11" ht="109.2">
      <c r="A82" s="68"/>
      <c r="B82" s="13" t="s">
        <v>59</v>
      </c>
      <c r="C82" s="14">
        <v>0.3</v>
      </c>
      <c r="D82" s="14">
        <v>0.6</v>
      </c>
      <c r="E82" s="14">
        <v>0.6</v>
      </c>
      <c r="F82" s="8">
        <v>814</v>
      </c>
      <c r="G82" s="8">
        <v>11</v>
      </c>
      <c r="H82" s="16" t="s">
        <v>55</v>
      </c>
      <c r="I82" s="8" t="s">
        <v>87</v>
      </c>
      <c r="J82" s="8">
        <v>610</v>
      </c>
      <c r="K82" s="15" t="s">
        <v>88</v>
      </c>
    </row>
    <row r="83" spans="1:11" ht="93.6">
      <c r="A83" s="68"/>
      <c r="B83" s="13" t="s">
        <v>59</v>
      </c>
      <c r="C83" s="14">
        <v>0</v>
      </c>
      <c r="D83" s="14">
        <v>0.9</v>
      </c>
      <c r="E83" s="14">
        <v>0.9</v>
      </c>
      <c r="F83" s="8">
        <v>814</v>
      </c>
      <c r="G83" s="8">
        <v>11</v>
      </c>
      <c r="H83" s="8">
        <v>3</v>
      </c>
      <c r="I83" s="8">
        <v>820171900</v>
      </c>
      <c r="J83" s="8">
        <v>620</v>
      </c>
      <c r="K83" s="15" t="s">
        <v>104</v>
      </c>
    </row>
    <row r="84" spans="1:11" ht="93.6">
      <c r="A84" s="68"/>
      <c r="B84" s="13" t="s">
        <v>59</v>
      </c>
      <c r="C84" s="14">
        <v>0</v>
      </c>
      <c r="D84" s="14">
        <v>4</v>
      </c>
      <c r="E84" s="14">
        <v>4</v>
      </c>
      <c r="F84" s="8">
        <v>814</v>
      </c>
      <c r="G84" s="8">
        <v>11</v>
      </c>
      <c r="H84" s="8">
        <v>3</v>
      </c>
      <c r="I84" s="8" t="s">
        <v>87</v>
      </c>
      <c r="J84" s="8">
        <v>620</v>
      </c>
      <c r="K84" s="15" t="s">
        <v>110</v>
      </c>
    </row>
    <row r="85" spans="1:11" ht="78">
      <c r="A85" s="19" t="s">
        <v>25</v>
      </c>
      <c r="B85" s="8" t="s">
        <v>38</v>
      </c>
      <c r="C85" s="8" t="s">
        <v>38</v>
      </c>
      <c r="D85" s="8" t="s">
        <v>38</v>
      </c>
      <c r="E85" s="8" t="s">
        <v>38</v>
      </c>
      <c r="F85" s="8" t="s">
        <v>38</v>
      </c>
      <c r="G85" s="8" t="s">
        <v>38</v>
      </c>
      <c r="H85" s="8" t="s">
        <v>38</v>
      </c>
      <c r="I85" s="8" t="s">
        <v>38</v>
      </c>
      <c r="J85" s="8" t="s">
        <v>38</v>
      </c>
      <c r="K85" s="8" t="s">
        <v>38</v>
      </c>
    </row>
    <row r="86" spans="1:11" ht="32.25" customHeight="1">
      <c r="A86" s="68" t="s">
        <v>26</v>
      </c>
      <c r="B86" s="8" t="s">
        <v>38</v>
      </c>
      <c r="C86" s="20">
        <f>SUM(C87:C90)</f>
        <v>200</v>
      </c>
      <c r="D86" s="20">
        <f t="shared" ref="D86:E86" si="8">SUM(D87:D90)</f>
        <v>180</v>
      </c>
      <c r="E86" s="20">
        <f t="shared" si="8"/>
        <v>180</v>
      </c>
      <c r="F86" s="8" t="s">
        <v>38</v>
      </c>
      <c r="G86" s="8" t="s">
        <v>38</v>
      </c>
      <c r="H86" s="8" t="s">
        <v>38</v>
      </c>
      <c r="I86" s="8" t="s">
        <v>38</v>
      </c>
      <c r="J86" s="8" t="s">
        <v>38</v>
      </c>
      <c r="K86" s="8" t="s">
        <v>38</v>
      </c>
    </row>
    <row r="87" spans="1:11" ht="109.2">
      <c r="A87" s="68"/>
      <c r="B87" s="13" t="s">
        <v>40</v>
      </c>
      <c r="C87" s="17">
        <v>76</v>
      </c>
      <c r="D87" s="17">
        <v>70</v>
      </c>
      <c r="E87" s="17">
        <v>65</v>
      </c>
      <c r="F87" s="32">
        <v>805</v>
      </c>
      <c r="G87" s="32">
        <v>13</v>
      </c>
      <c r="H87" s="26" t="s">
        <v>176</v>
      </c>
      <c r="I87" s="27">
        <v>1640174110</v>
      </c>
      <c r="J87" s="32">
        <v>720</v>
      </c>
      <c r="K87" s="24" t="s">
        <v>177</v>
      </c>
    </row>
    <row r="88" spans="1:11" ht="62.4">
      <c r="A88" s="68"/>
      <c r="B88" s="13" t="s">
        <v>40</v>
      </c>
      <c r="C88" s="17">
        <v>35</v>
      </c>
      <c r="D88" s="17">
        <v>32</v>
      </c>
      <c r="E88" s="17">
        <v>32</v>
      </c>
      <c r="F88" s="32">
        <v>805</v>
      </c>
      <c r="G88" s="32">
        <v>13</v>
      </c>
      <c r="H88" s="26" t="s">
        <v>176</v>
      </c>
      <c r="I88" s="27">
        <v>1640174110</v>
      </c>
      <c r="J88" s="32">
        <v>720</v>
      </c>
      <c r="K88" s="24" t="s">
        <v>178</v>
      </c>
    </row>
    <row r="89" spans="1:11" ht="93.6">
      <c r="A89" s="68"/>
      <c r="B89" s="13" t="s">
        <v>40</v>
      </c>
      <c r="C89" s="17">
        <v>21</v>
      </c>
      <c r="D89" s="17">
        <v>17</v>
      </c>
      <c r="E89" s="17">
        <v>22</v>
      </c>
      <c r="F89" s="32">
        <v>805</v>
      </c>
      <c r="G89" s="32">
        <v>13</v>
      </c>
      <c r="H89" s="26" t="s">
        <v>176</v>
      </c>
      <c r="I89" s="27">
        <v>1640174110</v>
      </c>
      <c r="J89" s="32">
        <v>720</v>
      </c>
      <c r="K89" s="24" t="s">
        <v>179</v>
      </c>
    </row>
    <row r="90" spans="1:11" ht="62.4">
      <c r="A90" s="68"/>
      <c r="B90" s="13" t="s">
        <v>40</v>
      </c>
      <c r="C90" s="17">
        <v>68</v>
      </c>
      <c r="D90" s="17">
        <v>61</v>
      </c>
      <c r="E90" s="17">
        <v>61</v>
      </c>
      <c r="F90" s="32">
        <v>805</v>
      </c>
      <c r="G90" s="32">
        <v>13</v>
      </c>
      <c r="H90" s="26" t="s">
        <v>176</v>
      </c>
      <c r="I90" s="27">
        <v>1640174110</v>
      </c>
      <c r="J90" s="32">
        <v>720</v>
      </c>
      <c r="K90" s="24" t="s">
        <v>180</v>
      </c>
    </row>
    <row r="91" spans="1:11" ht="72.75" customHeight="1">
      <c r="A91" s="68" t="s">
        <v>27</v>
      </c>
      <c r="B91" s="8" t="s">
        <v>38</v>
      </c>
      <c r="C91" s="20">
        <f>SUM(C92:C116)</f>
        <v>45.93</v>
      </c>
      <c r="D91" s="20">
        <f t="shared" ref="D91:E91" si="9">SUM(D92:D116)</f>
        <v>13.599999999999998</v>
      </c>
      <c r="E91" s="20">
        <f t="shared" si="9"/>
        <v>13.599999999999998</v>
      </c>
      <c r="F91" s="8" t="s">
        <v>38</v>
      </c>
      <c r="G91" s="8" t="s">
        <v>38</v>
      </c>
      <c r="H91" s="8" t="s">
        <v>38</v>
      </c>
      <c r="I91" s="8" t="s">
        <v>38</v>
      </c>
      <c r="J91" s="8" t="s">
        <v>38</v>
      </c>
      <c r="K91" s="8" t="s">
        <v>38</v>
      </c>
    </row>
    <row r="92" spans="1:11" ht="62.4">
      <c r="A92" s="68"/>
      <c r="B92" s="26" t="s">
        <v>71</v>
      </c>
      <c r="C92" s="14">
        <v>0</v>
      </c>
      <c r="D92" s="14">
        <v>11.7</v>
      </c>
      <c r="E92" s="14">
        <v>11.7</v>
      </c>
      <c r="F92" s="8">
        <v>804</v>
      </c>
      <c r="G92" s="16" t="s">
        <v>56</v>
      </c>
      <c r="H92" s="16" t="s">
        <v>41</v>
      </c>
      <c r="I92" s="16" t="s">
        <v>70</v>
      </c>
      <c r="J92" s="8">
        <v>240</v>
      </c>
      <c r="K92" s="15" t="s">
        <v>72</v>
      </c>
    </row>
    <row r="93" spans="1:11" ht="93.6">
      <c r="A93" s="68"/>
      <c r="B93" s="13" t="s">
        <v>82</v>
      </c>
      <c r="C93" s="14">
        <v>0</v>
      </c>
      <c r="D93" s="14">
        <v>0.7</v>
      </c>
      <c r="E93" s="14">
        <v>0.7</v>
      </c>
      <c r="F93" s="8">
        <v>833</v>
      </c>
      <c r="G93" s="8">
        <v>12</v>
      </c>
      <c r="H93" s="8">
        <v>2</v>
      </c>
      <c r="I93" s="8">
        <v>1530173800</v>
      </c>
      <c r="J93" s="8">
        <v>621</v>
      </c>
      <c r="K93" s="15" t="s">
        <v>100</v>
      </c>
    </row>
    <row r="94" spans="1:11" ht="93.6">
      <c r="A94" s="68"/>
      <c r="B94" s="13" t="s">
        <v>82</v>
      </c>
      <c r="C94" s="14">
        <v>1.03</v>
      </c>
      <c r="D94" s="14">
        <v>1.2</v>
      </c>
      <c r="E94" s="14">
        <v>1.2</v>
      </c>
      <c r="F94" s="8">
        <v>833</v>
      </c>
      <c r="G94" s="8">
        <v>12</v>
      </c>
      <c r="H94" s="8">
        <v>2</v>
      </c>
      <c r="I94" s="8">
        <v>1530173800</v>
      </c>
      <c r="J94" s="8">
        <v>621</v>
      </c>
      <c r="K94" s="15" t="s">
        <v>123</v>
      </c>
    </row>
    <row r="95" spans="1:11" ht="93.6">
      <c r="A95" s="68"/>
      <c r="B95" s="11" t="s">
        <v>166</v>
      </c>
      <c r="C95" s="28">
        <v>0.2</v>
      </c>
      <c r="D95" s="17">
        <v>0</v>
      </c>
      <c r="E95" s="17">
        <v>0</v>
      </c>
      <c r="F95" s="32">
        <v>806</v>
      </c>
      <c r="G95" s="18" t="s">
        <v>56</v>
      </c>
      <c r="H95" s="18">
        <v>12</v>
      </c>
      <c r="I95" s="32" t="s">
        <v>38</v>
      </c>
      <c r="J95" s="32" t="s">
        <v>38</v>
      </c>
      <c r="K95" s="78" t="s">
        <v>175</v>
      </c>
    </row>
    <row r="96" spans="1:11" ht="62.4">
      <c r="A96" s="68"/>
      <c r="B96" s="11" t="s">
        <v>167</v>
      </c>
      <c r="C96" s="28">
        <v>0.1</v>
      </c>
      <c r="D96" s="17">
        <v>0</v>
      </c>
      <c r="E96" s="17">
        <v>0</v>
      </c>
      <c r="F96" s="32">
        <v>822</v>
      </c>
      <c r="G96" s="18" t="s">
        <v>41</v>
      </c>
      <c r="H96" s="18" t="s">
        <v>142</v>
      </c>
      <c r="I96" s="32" t="s">
        <v>38</v>
      </c>
      <c r="J96" s="32" t="s">
        <v>38</v>
      </c>
      <c r="K96" s="78"/>
    </row>
    <row r="97" spans="1:11" ht="46.8">
      <c r="A97" s="68"/>
      <c r="B97" s="11" t="s">
        <v>46</v>
      </c>
      <c r="C97" s="28">
        <v>2</v>
      </c>
      <c r="D97" s="17">
        <v>0</v>
      </c>
      <c r="E97" s="17">
        <v>0</v>
      </c>
      <c r="F97" s="32">
        <v>816</v>
      </c>
      <c r="G97" s="18" t="s">
        <v>41</v>
      </c>
      <c r="H97" s="18" t="s">
        <v>55</v>
      </c>
      <c r="I97" s="32" t="s">
        <v>38</v>
      </c>
      <c r="J97" s="32" t="s">
        <v>38</v>
      </c>
      <c r="K97" s="78"/>
    </row>
    <row r="98" spans="1:11">
      <c r="A98" s="68"/>
      <c r="B98" s="71" t="s">
        <v>66</v>
      </c>
      <c r="C98" s="28">
        <v>6.2</v>
      </c>
      <c r="D98" s="17">
        <v>0</v>
      </c>
      <c r="E98" s="17">
        <v>0</v>
      </c>
      <c r="F98" s="115">
        <v>800</v>
      </c>
      <c r="G98" s="18" t="s">
        <v>67</v>
      </c>
      <c r="H98" s="18" t="s">
        <v>41</v>
      </c>
      <c r="I98" s="32" t="s">
        <v>38</v>
      </c>
      <c r="J98" s="32" t="s">
        <v>38</v>
      </c>
      <c r="K98" s="78"/>
    </row>
    <row r="99" spans="1:11">
      <c r="A99" s="68"/>
      <c r="B99" s="71"/>
      <c r="C99" s="28">
        <v>0.1</v>
      </c>
      <c r="D99" s="17">
        <v>0</v>
      </c>
      <c r="E99" s="17">
        <v>0</v>
      </c>
      <c r="F99" s="115"/>
      <c r="G99" s="18" t="s">
        <v>67</v>
      </c>
      <c r="H99" s="18" t="s">
        <v>48</v>
      </c>
      <c r="I99" s="32" t="s">
        <v>38</v>
      </c>
      <c r="J99" s="32" t="s">
        <v>38</v>
      </c>
      <c r="K99" s="78"/>
    </row>
    <row r="100" spans="1:11">
      <c r="A100" s="68"/>
      <c r="B100" s="71"/>
      <c r="C100" s="28">
        <v>0.6</v>
      </c>
      <c r="D100" s="17">
        <v>0</v>
      </c>
      <c r="E100" s="17">
        <v>0</v>
      </c>
      <c r="F100" s="115"/>
      <c r="G100" s="18" t="s">
        <v>67</v>
      </c>
      <c r="H100" s="18" t="s">
        <v>172</v>
      </c>
      <c r="I100" s="32" t="s">
        <v>38</v>
      </c>
      <c r="J100" s="32" t="s">
        <v>38</v>
      </c>
      <c r="K100" s="78"/>
    </row>
    <row r="101" spans="1:11">
      <c r="A101" s="68"/>
      <c r="B101" s="71"/>
      <c r="C101" s="28">
        <v>1.4</v>
      </c>
      <c r="D101" s="17">
        <v>0</v>
      </c>
      <c r="E101" s="17">
        <v>0</v>
      </c>
      <c r="F101" s="115"/>
      <c r="G101" s="18" t="s">
        <v>67</v>
      </c>
      <c r="H101" s="18" t="s">
        <v>67</v>
      </c>
      <c r="I101" s="32" t="s">
        <v>38</v>
      </c>
      <c r="J101" s="32" t="s">
        <v>38</v>
      </c>
      <c r="K101" s="78"/>
    </row>
    <row r="102" spans="1:11" ht="93.6">
      <c r="A102" s="68"/>
      <c r="B102" s="11" t="s">
        <v>59</v>
      </c>
      <c r="C102" s="28">
        <v>1.2</v>
      </c>
      <c r="D102" s="17">
        <v>0</v>
      </c>
      <c r="E102" s="17">
        <v>0</v>
      </c>
      <c r="F102" s="32">
        <v>814</v>
      </c>
      <c r="G102" s="18" t="s">
        <v>173</v>
      </c>
      <c r="H102" s="18" t="s">
        <v>55</v>
      </c>
      <c r="I102" s="32" t="s">
        <v>38</v>
      </c>
      <c r="J102" s="32" t="s">
        <v>38</v>
      </c>
      <c r="K102" s="78"/>
    </row>
    <row r="103" spans="1:11" ht="62.4">
      <c r="A103" s="68"/>
      <c r="B103" s="11" t="s">
        <v>51</v>
      </c>
      <c r="C103" s="28">
        <v>2</v>
      </c>
      <c r="D103" s="17">
        <v>0</v>
      </c>
      <c r="E103" s="17">
        <v>0</v>
      </c>
      <c r="F103" s="32">
        <v>802</v>
      </c>
      <c r="G103" s="18" t="s">
        <v>47</v>
      </c>
      <c r="H103" s="18" t="s">
        <v>41</v>
      </c>
      <c r="I103" s="32" t="s">
        <v>38</v>
      </c>
      <c r="J103" s="32" t="s">
        <v>38</v>
      </c>
      <c r="K103" s="78"/>
    </row>
    <row r="104" spans="1:11">
      <c r="A104" s="68"/>
      <c r="B104" s="71" t="s">
        <v>168</v>
      </c>
      <c r="C104" s="28">
        <v>0.1</v>
      </c>
      <c r="D104" s="17">
        <v>0</v>
      </c>
      <c r="E104" s="17">
        <v>0</v>
      </c>
      <c r="F104" s="115">
        <v>804</v>
      </c>
      <c r="G104" s="18" t="s">
        <v>41</v>
      </c>
      <c r="H104" s="18" t="s">
        <v>174</v>
      </c>
      <c r="I104" s="32" t="s">
        <v>38</v>
      </c>
      <c r="J104" s="32" t="s">
        <v>38</v>
      </c>
      <c r="K104" s="78"/>
    </row>
    <row r="105" spans="1:11">
      <c r="A105" s="68"/>
      <c r="B105" s="71"/>
      <c r="C105" s="28">
        <v>0.1</v>
      </c>
      <c r="D105" s="17">
        <v>0</v>
      </c>
      <c r="E105" s="17">
        <v>0</v>
      </c>
      <c r="F105" s="115"/>
      <c r="G105" s="18" t="s">
        <v>56</v>
      </c>
      <c r="H105" s="18" t="s">
        <v>41</v>
      </c>
      <c r="I105" s="32" t="s">
        <v>38</v>
      </c>
      <c r="J105" s="32" t="s">
        <v>38</v>
      </c>
      <c r="K105" s="78"/>
    </row>
    <row r="106" spans="1:11">
      <c r="A106" s="68"/>
      <c r="B106" s="71" t="s">
        <v>52</v>
      </c>
      <c r="C106" s="28">
        <v>11.9</v>
      </c>
      <c r="D106" s="17">
        <v>0</v>
      </c>
      <c r="E106" s="17">
        <v>0</v>
      </c>
      <c r="F106" s="115">
        <v>824</v>
      </c>
      <c r="G106" s="18" t="s">
        <v>136</v>
      </c>
      <c r="H106" s="18" t="s">
        <v>48</v>
      </c>
      <c r="I106" s="32" t="s">
        <v>38</v>
      </c>
      <c r="J106" s="32" t="s">
        <v>38</v>
      </c>
      <c r="K106" s="78"/>
    </row>
    <row r="107" spans="1:11">
      <c r="A107" s="68"/>
      <c r="B107" s="71"/>
      <c r="C107" s="28">
        <v>2.4</v>
      </c>
      <c r="D107" s="17">
        <v>0</v>
      </c>
      <c r="E107" s="17">
        <v>0</v>
      </c>
      <c r="F107" s="115"/>
      <c r="G107" s="18" t="s">
        <v>136</v>
      </c>
      <c r="H107" s="18" t="s">
        <v>56</v>
      </c>
      <c r="I107" s="32" t="s">
        <v>38</v>
      </c>
      <c r="J107" s="32" t="s">
        <v>38</v>
      </c>
      <c r="K107" s="78"/>
    </row>
    <row r="108" spans="1:11">
      <c r="A108" s="68"/>
      <c r="B108" s="71"/>
      <c r="C108" s="28">
        <v>0.3</v>
      </c>
      <c r="D108" s="17">
        <v>0</v>
      </c>
      <c r="E108" s="17">
        <v>0</v>
      </c>
      <c r="F108" s="115"/>
      <c r="G108" s="18" t="s">
        <v>136</v>
      </c>
      <c r="H108" s="18" t="s">
        <v>172</v>
      </c>
      <c r="I108" s="32" t="s">
        <v>38</v>
      </c>
      <c r="J108" s="32" t="s">
        <v>38</v>
      </c>
      <c r="K108" s="78"/>
    </row>
    <row r="109" spans="1:11" ht="93.6">
      <c r="A109" s="68"/>
      <c r="B109" s="11" t="s">
        <v>169</v>
      </c>
      <c r="C109" s="28">
        <v>4.4000000000000004</v>
      </c>
      <c r="D109" s="17">
        <v>0</v>
      </c>
      <c r="E109" s="17">
        <v>0</v>
      </c>
      <c r="F109" s="32">
        <v>826</v>
      </c>
      <c r="G109" s="18" t="s">
        <v>56</v>
      </c>
      <c r="H109" s="18" t="s">
        <v>47</v>
      </c>
      <c r="I109" s="32" t="s">
        <v>38</v>
      </c>
      <c r="J109" s="32" t="s">
        <v>38</v>
      </c>
      <c r="K109" s="78"/>
    </row>
    <row r="110" spans="1:11" ht="78">
      <c r="A110" s="68"/>
      <c r="B110" s="11" t="s">
        <v>170</v>
      </c>
      <c r="C110" s="28">
        <v>1</v>
      </c>
      <c r="D110" s="17">
        <v>0</v>
      </c>
      <c r="E110" s="17">
        <v>0</v>
      </c>
      <c r="F110" s="32">
        <v>803</v>
      </c>
      <c r="G110" s="18" t="s">
        <v>56</v>
      </c>
      <c r="H110" s="18" t="s">
        <v>142</v>
      </c>
      <c r="I110" s="32" t="s">
        <v>38</v>
      </c>
      <c r="J110" s="32" t="s">
        <v>38</v>
      </c>
      <c r="K110" s="78"/>
    </row>
    <row r="111" spans="1:11" ht="124.8">
      <c r="A111" s="68"/>
      <c r="B111" s="11" t="s">
        <v>171</v>
      </c>
      <c r="C111" s="28">
        <v>3.3</v>
      </c>
      <c r="D111" s="17">
        <v>0</v>
      </c>
      <c r="E111" s="17">
        <v>0</v>
      </c>
      <c r="F111" s="32">
        <v>810</v>
      </c>
      <c r="G111" s="18" t="s">
        <v>55</v>
      </c>
      <c r="H111" s="18" t="s">
        <v>136</v>
      </c>
      <c r="I111" s="32" t="s">
        <v>38</v>
      </c>
      <c r="J111" s="32" t="s">
        <v>38</v>
      </c>
      <c r="K111" s="78"/>
    </row>
    <row r="112" spans="1:11">
      <c r="A112" s="68"/>
      <c r="B112" s="71" t="s">
        <v>75</v>
      </c>
      <c r="C112" s="28">
        <v>1.6</v>
      </c>
      <c r="D112" s="17">
        <v>0</v>
      </c>
      <c r="E112" s="17">
        <v>0</v>
      </c>
      <c r="F112" s="115">
        <v>801</v>
      </c>
      <c r="G112" s="18" t="s">
        <v>63</v>
      </c>
      <c r="H112" s="18" t="s">
        <v>48</v>
      </c>
      <c r="I112" s="32" t="s">
        <v>38</v>
      </c>
      <c r="J112" s="32" t="s">
        <v>38</v>
      </c>
      <c r="K112" s="78"/>
    </row>
    <row r="113" spans="1:11">
      <c r="A113" s="68"/>
      <c r="B113" s="71"/>
      <c r="C113" s="28">
        <v>0.2</v>
      </c>
      <c r="D113" s="17">
        <v>0</v>
      </c>
      <c r="E113" s="17">
        <v>0</v>
      </c>
      <c r="F113" s="115"/>
      <c r="G113" s="18" t="s">
        <v>63</v>
      </c>
      <c r="H113" s="18" t="s">
        <v>55</v>
      </c>
      <c r="I113" s="32" t="s">
        <v>38</v>
      </c>
      <c r="J113" s="32" t="s">
        <v>38</v>
      </c>
      <c r="K113" s="78"/>
    </row>
    <row r="114" spans="1:11">
      <c r="A114" s="68"/>
      <c r="B114" s="71"/>
      <c r="C114" s="28">
        <v>5</v>
      </c>
      <c r="D114" s="17">
        <v>0</v>
      </c>
      <c r="E114" s="17">
        <v>0</v>
      </c>
      <c r="F114" s="115"/>
      <c r="G114" s="18" t="s">
        <v>63</v>
      </c>
      <c r="H114" s="18" t="s">
        <v>56</v>
      </c>
      <c r="I114" s="32" t="s">
        <v>38</v>
      </c>
      <c r="J114" s="32" t="s">
        <v>38</v>
      </c>
      <c r="K114" s="78"/>
    </row>
    <row r="115" spans="1:11">
      <c r="A115" s="68"/>
      <c r="B115" s="71"/>
      <c r="C115" s="28">
        <v>0.3</v>
      </c>
      <c r="D115" s="17">
        <v>0</v>
      </c>
      <c r="E115" s="17">
        <v>0</v>
      </c>
      <c r="F115" s="115"/>
      <c r="G115" s="18" t="s">
        <v>63</v>
      </c>
      <c r="H115" s="18" t="s">
        <v>142</v>
      </c>
      <c r="I115" s="32" t="s">
        <v>38</v>
      </c>
      <c r="J115" s="32" t="s">
        <v>38</v>
      </c>
      <c r="K115" s="78"/>
    </row>
    <row r="116" spans="1:11">
      <c r="A116" s="68"/>
      <c r="B116" s="71"/>
      <c r="C116" s="28">
        <v>0.5</v>
      </c>
      <c r="D116" s="17">
        <v>0</v>
      </c>
      <c r="E116" s="17">
        <v>0</v>
      </c>
      <c r="F116" s="115"/>
      <c r="G116" s="18" t="s">
        <v>63</v>
      </c>
      <c r="H116" s="18" t="s">
        <v>67</v>
      </c>
      <c r="I116" s="32" t="s">
        <v>38</v>
      </c>
      <c r="J116" s="32" t="s">
        <v>38</v>
      </c>
      <c r="K116" s="78"/>
    </row>
    <row r="117" spans="1:11" ht="109.2">
      <c r="A117" s="19" t="s">
        <v>28</v>
      </c>
      <c r="B117" s="29" t="s">
        <v>38</v>
      </c>
      <c r="C117" s="25" t="s">
        <v>38</v>
      </c>
      <c r="D117" s="25" t="s">
        <v>38</v>
      </c>
      <c r="E117" s="25" t="s">
        <v>38</v>
      </c>
      <c r="F117" s="25" t="s">
        <v>38</v>
      </c>
      <c r="G117" s="25" t="s">
        <v>38</v>
      </c>
      <c r="H117" s="25" t="s">
        <v>38</v>
      </c>
      <c r="I117" s="25" t="s">
        <v>38</v>
      </c>
      <c r="J117" s="25" t="s">
        <v>38</v>
      </c>
      <c r="K117" s="25" t="s">
        <v>38</v>
      </c>
    </row>
    <row r="118" spans="1:11" ht="31.2">
      <c r="A118" s="19" t="s">
        <v>29</v>
      </c>
      <c r="B118" s="29" t="s">
        <v>38</v>
      </c>
      <c r="C118" s="25" t="s">
        <v>38</v>
      </c>
      <c r="D118" s="25" t="s">
        <v>38</v>
      </c>
      <c r="E118" s="25" t="s">
        <v>38</v>
      </c>
      <c r="F118" s="25" t="s">
        <v>38</v>
      </c>
      <c r="G118" s="25" t="s">
        <v>38</v>
      </c>
      <c r="H118" s="25" t="s">
        <v>38</v>
      </c>
      <c r="I118" s="25" t="s">
        <v>38</v>
      </c>
      <c r="J118" s="25" t="s">
        <v>38</v>
      </c>
      <c r="K118" s="25" t="s">
        <v>38</v>
      </c>
    </row>
    <row r="119" spans="1:11" ht="46.8">
      <c r="A119" s="19" t="s">
        <v>30</v>
      </c>
      <c r="B119" s="29" t="s">
        <v>38</v>
      </c>
      <c r="C119" s="25" t="s">
        <v>38</v>
      </c>
      <c r="D119" s="25" t="s">
        <v>38</v>
      </c>
      <c r="E119" s="25" t="s">
        <v>38</v>
      </c>
      <c r="F119" s="25" t="s">
        <v>38</v>
      </c>
      <c r="G119" s="25" t="s">
        <v>38</v>
      </c>
      <c r="H119" s="25" t="s">
        <v>38</v>
      </c>
      <c r="I119" s="25" t="s">
        <v>38</v>
      </c>
      <c r="J119" s="25" t="s">
        <v>38</v>
      </c>
      <c r="K119" s="25" t="s">
        <v>38</v>
      </c>
    </row>
    <row r="120" spans="1:11" ht="62.4">
      <c r="A120" s="19" t="s">
        <v>31</v>
      </c>
      <c r="B120" s="29" t="s">
        <v>38</v>
      </c>
      <c r="C120" s="25" t="s">
        <v>38</v>
      </c>
      <c r="D120" s="25" t="s">
        <v>38</v>
      </c>
      <c r="E120" s="25" t="s">
        <v>38</v>
      </c>
      <c r="F120" s="25" t="s">
        <v>38</v>
      </c>
      <c r="G120" s="25" t="s">
        <v>38</v>
      </c>
      <c r="H120" s="25" t="s">
        <v>38</v>
      </c>
      <c r="I120" s="25" t="s">
        <v>38</v>
      </c>
      <c r="J120" s="25" t="s">
        <v>38</v>
      </c>
      <c r="K120" s="25" t="s">
        <v>38</v>
      </c>
    </row>
    <row r="121" spans="1:11" ht="62.4">
      <c r="A121" s="19" t="s">
        <v>32</v>
      </c>
      <c r="B121" s="29" t="s">
        <v>38</v>
      </c>
      <c r="C121" s="25" t="s">
        <v>38</v>
      </c>
      <c r="D121" s="25" t="s">
        <v>38</v>
      </c>
      <c r="E121" s="25" t="s">
        <v>38</v>
      </c>
      <c r="F121" s="25" t="s">
        <v>38</v>
      </c>
      <c r="G121" s="25" t="s">
        <v>38</v>
      </c>
      <c r="H121" s="25" t="s">
        <v>38</v>
      </c>
      <c r="I121" s="25" t="s">
        <v>38</v>
      </c>
      <c r="J121" s="25" t="s">
        <v>38</v>
      </c>
      <c r="K121" s="25" t="s">
        <v>38</v>
      </c>
    </row>
    <row r="122" spans="1:11" ht="78">
      <c r="A122" s="19" t="s">
        <v>33</v>
      </c>
      <c r="B122" s="29" t="s">
        <v>38</v>
      </c>
      <c r="C122" s="25" t="s">
        <v>38</v>
      </c>
      <c r="D122" s="25" t="s">
        <v>38</v>
      </c>
      <c r="E122" s="25" t="s">
        <v>38</v>
      </c>
      <c r="F122" s="25" t="s">
        <v>38</v>
      </c>
      <c r="G122" s="25" t="s">
        <v>38</v>
      </c>
      <c r="H122" s="25" t="s">
        <v>38</v>
      </c>
      <c r="I122" s="25" t="s">
        <v>38</v>
      </c>
      <c r="J122" s="25" t="s">
        <v>38</v>
      </c>
      <c r="K122" s="25" t="s">
        <v>38</v>
      </c>
    </row>
    <row r="123" spans="1:11" ht="62.4">
      <c r="A123" s="19" t="s">
        <v>34</v>
      </c>
      <c r="B123" s="29" t="s">
        <v>38</v>
      </c>
      <c r="C123" s="25" t="s">
        <v>38</v>
      </c>
      <c r="D123" s="25" t="s">
        <v>38</v>
      </c>
      <c r="E123" s="25" t="s">
        <v>38</v>
      </c>
      <c r="F123" s="25" t="s">
        <v>38</v>
      </c>
      <c r="G123" s="25" t="s">
        <v>38</v>
      </c>
      <c r="H123" s="25" t="s">
        <v>38</v>
      </c>
      <c r="I123" s="25" t="s">
        <v>38</v>
      </c>
      <c r="J123" s="25" t="s">
        <v>38</v>
      </c>
      <c r="K123" s="25" t="s">
        <v>38</v>
      </c>
    </row>
    <row r="124" spans="1:11" ht="140.4">
      <c r="A124" s="19" t="s">
        <v>183</v>
      </c>
      <c r="B124" s="29" t="s">
        <v>38</v>
      </c>
      <c r="C124" s="25" t="s">
        <v>38</v>
      </c>
      <c r="D124" s="25" t="s">
        <v>38</v>
      </c>
      <c r="E124" s="25" t="s">
        <v>38</v>
      </c>
      <c r="F124" s="25" t="s">
        <v>38</v>
      </c>
      <c r="G124" s="25" t="s">
        <v>38</v>
      </c>
      <c r="H124" s="25" t="s">
        <v>38</v>
      </c>
      <c r="I124" s="25" t="s">
        <v>38</v>
      </c>
      <c r="J124" s="25" t="s">
        <v>38</v>
      </c>
      <c r="K124" s="25" t="s">
        <v>38</v>
      </c>
    </row>
    <row r="125" spans="1:11" ht="124.8">
      <c r="A125" s="19" t="s">
        <v>36</v>
      </c>
      <c r="B125" s="29" t="s">
        <v>38</v>
      </c>
      <c r="C125" s="25" t="s">
        <v>38</v>
      </c>
      <c r="D125" s="25" t="s">
        <v>38</v>
      </c>
      <c r="E125" s="25" t="s">
        <v>38</v>
      </c>
      <c r="F125" s="25" t="s">
        <v>38</v>
      </c>
      <c r="G125" s="25" t="s">
        <v>38</v>
      </c>
      <c r="H125" s="25" t="s">
        <v>38</v>
      </c>
      <c r="I125" s="25" t="s">
        <v>38</v>
      </c>
      <c r="J125" s="25" t="s">
        <v>38</v>
      </c>
      <c r="K125" s="25" t="s">
        <v>38</v>
      </c>
    </row>
    <row r="126" spans="1:11" ht="46.8">
      <c r="A126" s="19" t="s">
        <v>35</v>
      </c>
      <c r="B126" s="29" t="s">
        <v>38</v>
      </c>
      <c r="C126" s="25" t="s">
        <v>38</v>
      </c>
      <c r="D126" s="25" t="s">
        <v>38</v>
      </c>
      <c r="E126" s="25" t="s">
        <v>38</v>
      </c>
      <c r="F126" s="25" t="s">
        <v>38</v>
      </c>
      <c r="G126" s="25" t="s">
        <v>38</v>
      </c>
      <c r="H126" s="25" t="s">
        <v>38</v>
      </c>
      <c r="I126" s="25" t="s">
        <v>38</v>
      </c>
      <c r="J126" s="25" t="s">
        <v>38</v>
      </c>
      <c r="K126" s="25" t="s">
        <v>38</v>
      </c>
    </row>
    <row r="127" spans="1:11" ht="69" customHeight="1">
      <c r="A127" s="108" t="s">
        <v>186</v>
      </c>
      <c r="B127" s="108"/>
      <c r="C127" s="39">
        <f>C10+C19+C41+C43+C49+C58+C66+C68+C79+C86+C91</f>
        <v>982.80402319999996</v>
      </c>
      <c r="D127" s="39">
        <f t="shared" ref="D127:E127" si="10">D10+D19+D41+D43+D49+D58+D66+D68+D79+D86+D91</f>
        <v>627.70731051228029</v>
      </c>
      <c r="E127" s="39">
        <f t="shared" si="10"/>
        <v>620.09346815944548</v>
      </c>
      <c r="F127" s="25" t="s">
        <v>38</v>
      </c>
      <c r="G127" s="25" t="s">
        <v>38</v>
      </c>
      <c r="H127" s="25" t="s">
        <v>38</v>
      </c>
      <c r="I127" s="25" t="s">
        <v>38</v>
      </c>
      <c r="J127" s="25" t="s">
        <v>38</v>
      </c>
      <c r="K127" s="25" t="s">
        <v>38</v>
      </c>
    </row>
  </sheetData>
  <mergeCells count="35">
    <mergeCell ref="F106:F108"/>
    <mergeCell ref="F112:F116"/>
    <mergeCell ref="F104:F105"/>
    <mergeCell ref="A19:A38"/>
    <mergeCell ref="A41:A42"/>
    <mergeCell ref="A43:A48"/>
    <mergeCell ref="A49:A57"/>
    <mergeCell ref="A58:A64"/>
    <mergeCell ref="A66:A67"/>
    <mergeCell ref="A68:A78"/>
    <mergeCell ref="A79:A84"/>
    <mergeCell ref="A86:A90"/>
    <mergeCell ref="A91:A116"/>
    <mergeCell ref="A2:A3"/>
    <mergeCell ref="B2:B3"/>
    <mergeCell ref="C2:E2"/>
    <mergeCell ref="B106:B108"/>
    <mergeCell ref="B112:B116"/>
    <mergeCell ref="B104:B105"/>
    <mergeCell ref="F2:K3"/>
    <mergeCell ref="A7:K7"/>
    <mergeCell ref="F4:K6"/>
    <mergeCell ref="A1:K1"/>
    <mergeCell ref="A127:B127"/>
    <mergeCell ref="A10:A18"/>
    <mergeCell ref="A8:A9"/>
    <mergeCell ref="B8:B9"/>
    <mergeCell ref="C8:E8"/>
    <mergeCell ref="K8:K9"/>
    <mergeCell ref="F8:J9"/>
    <mergeCell ref="B20:B38"/>
    <mergeCell ref="K20:K38"/>
    <mergeCell ref="B98:B101"/>
    <mergeCell ref="F98:F101"/>
    <mergeCell ref="K95:K116"/>
  </mergeCells>
  <printOptions horizontalCentered="1"/>
  <pageMargins left="0.11811023622047245" right="0.11811023622047245"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ИТОГ</vt:lpstr>
      <vt:lpstr>Бюджет РК</vt:lpstr>
      <vt:lpstr>ИТОГ!Область_печати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Kirjanen</dc:creator>
  <cp:lastModifiedBy>Сподобина</cp:lastModifiedBy>
  <cp:lastPrinted>2018-09-10T08:14:49Z</cp:lastPrinted>
  <dcterms:created xsi:type="dcterms:W3CDTF">2018-05-23T07:19:19Z</dcterms:created>
  <dcterms:modified xsi:type="dcterms:W3CDTF">2018-09-10T08:18:09Z</dcterms:modified>
</cp:coreProperties>
</file>