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к прот новМУ" sheetId="1" r:id="rId1"/>
  </sheets>
  <definedNames/>
  <calcPr fullCalcOnLoad="1"/>
</workbook>
</file>

<file path=xl/sharedStrings.xml><?xml version="1.0" encoding="utf-8"?>
<sst xmlns="http://schemas.openxmlformats.org/spreadsheetml/2006/main" count="73" uniqueCount="47">
  <si>
    <t>Ед. изм.</t>
  </si>
  <si>
    <t xml:space="preserve">2014 год </t>
  </si>
  <si>
    <t xml:space="preserve">2015 год </t>
  </si>
  <si>
    <t>на 1 подключение</t>
  </si>
  <si>
    <t xml:space="preserve">Расходы на подключение (технологическое присоединение), в том числе: </t>
  </si>
  <si>
    <t>руб.</t>
  </si>
  <si>
    <t>Итого расходы на подключение (технологическое присоединение)</t>
  </si>
  <si>
    <t>По данным ГРО</t>
  </si>
  <si>
    <t>физические лица</t>
  </si>
  <si>
    <t>юридические лица</t>
  </si>
  <si>
    <t>Налог на прибыль</t>
  </si>
  <si>
    <t>Ставка налога на прибыль</t>
  </si>
  <si>
    <t>%</t>
  </si>
  <si>
    <t>* а) плата за технологическое присоединение газоиспользующего оборудования с максимальным расходом газа, не превышающим 15 куб. метров в час, с учетом расхода газа ранее подключенного в данной точке подключения газоиспользующего оборудования Заявителя (для Заявителей, намеревающихся использовать газ для целей предпринимательской (коммерческой) деятельности), при условии, что расстояние от газоиспользующего оборудования до сети газораспределения газораспределительной организации, в которую подана заявка, с проектным рабочим давлением не более 0,3 МПа, измеряемое по прямой линии, составляет не более 200 метров и сами мероприятия предполагают строительство только газопроводов-вводов (без устройства пунктов редуцирования газа) в соответствии с утвержденной в установленном порядке схемой газоснабжения территории поселения (если имеется);</t>
  </si>
  <si>
    <t>б) плата за технологическое присоединение газоиспользующего оборудования с максимальным расходом газа, не превышающим 5 куб. метров в час, с учетом расхода газа ранее подключенного в данной точке подключения газоиспользующего оборудования Заявителя (для прочих Заявителей, не намеревающихся использовать газ для целей предпринимательской (коммерческой) деятельности), при условии, что расстояние от газоиспользующего оборудования до сети газораспределения газораспределительной организации, в которую подана заявка, с проектным рабочим давлением не более 0,3 МПа, измеряемое по прямой линии, составляет не более 200 метров и сами мероприятия предполагают строительство только газопроводов-вводов (без устройства пунктов редуцирования газа) в соответствии с утвержденной в установленном порядке схемой газоснабжения территории поселения (если имеется);</t>
  </si>
  <si>
    <t>всего расходов</t>
  </si>
  <si>
    <t xml:space="preserve">Выпадающие доходы ГРО от присоединения газоиспользующего оборудованя Заявителей в случаях, указанных в подпунктах "а" и "б" пункта 5 Методических указаний (*) </t>
  </si>
  <si>
    <t>шт.</t>
  </si>
  <si>
    <t>Плата за технологическое присоединение (по п.п."а" и "б" пункта 5  Методических указаний) (без НДС)</t>
  </si>
  <si>
    <t>Плата за технологическое присоединение (по п.п."а" и "б" пункта 5  Методических указаний) (с НДС)</t>
  </si>
  <si>
    <t xml:space="preserve">2016 год </t>
  </si>
  <si>
    <t>Утверждено Госкомитетом</t>
  </si>
  <si>
    <t xml:space="preserve">2017 год </t>
  </si>
  <si>
    <t>Общая протяженность</t>
  </si>
  <si>
    <t>Справочно</t>
  </si>
  <si>
    <t>м.</t>
  </si>
  <si>
    <t>Суммарные расходы на проведение мероприятий по подключению (технологическому присоединению) на 1 метр протяженности</t>
  </si>
  <si>
    <t>Ставка НДС</t>
  </si>
  <si>
    <t xml:space="preserve">Фактические данные по введенным в эксплуатацию в 2017 году  объектам (по данным бухгалтерского учета)  </t>
  </si>
  <si>
    <t>1. Расходы, связанные с выполнением ГРО технических условий, в том числе:</t>
  </si>
  <si>
    <t>за пользование землями и (или) земельными участками на период строительства газораспределительных сетей (аренда земли)</t>
  </si>
  <si>
    <t>2. Расходы, связанные с мониторингом ГРО выполнения Заявителем технических условий и осуществлением фактического присоединения</t>
  </si>
  <si>
    <t>аренда земли</t>
  </si>
  <si>
    <t>на выполнение строительно-монтажных работ по созданию газораспределительных сетей;</t>
  </si>
  <si>
    <t>1.2. Расходы на осуществление строительных мероприятий, в том числе:</t>
  </si>
  <si>
    <t xml:space="preserve">Коэффициент расходов Iр </t>
  </si>
  <si>
    <t>2018/2017</t>
  </si>
  <si>
    <t>2019/2018</t>
  </si>
  <si>
    <t>Количество присоединений в 2017 году, в том числе:</t>
  </si>
  <si>
    <t>Количество присоединений на 2019 год, в том числе:</t>
  </si>
  <si>
    <t>Экономически обоснованные расходы на проведение мероприятий по подключению в 2017 году (технологическому присоединению)</t>
  </si>
  <si>
    <t>Экономически обоснованные расходы на проведение мероприятий по подключению в 2019 году (технологическому присоединению)</t>
  </si>
  <si>
    <t>1.1. Расходы на разработку проектной документации, в том числе</t>
  </si>
  <si>
    <t>на разработку проектной документации</t>
  </si>
  <si>
    <t>Расчет расходов на подключение (технологическое присоединение) в случаях, указанных в подпунктах "а" и "б" пункта 4 Методических указаний (*)</t>
  </si>
  <si>
    <t>Приложение к протоколу заседания Правления ГК РК по ценам и тарифам от 30.01.2019 № 1</t>
  </si>
  <si>
    <t xml:space="preserve"> учтен в затратах , определенных по НЦС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</si>
</sst>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"/>
    <numFmt numFmtId="194" formatCode="0.000"/>
    <numFmt numFmtId="195" formatCode="#,##0.0000"/>
    <numFmt numFmtId="196" formatCode="#,##0.00000000"/>
    <numFmt numFmtId="197" formatCode="#,##0.0"/>
  </numFmts>
  <fonts count="3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6"/>
      <name val="Arial"/>
      <family val="2"/>
    </font>
    <font>
      <b/>
      <sz val="13"/>
      <name val="Arial"/>
      <family val="0"/>
    </font>
    <font>
      <sz val="14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3" borderId="0" applyNumberFormat="0" applyBorder="0" applyAlignment="0" applyProtection="0"/>
    <xf numFmtId="0" fontId="8" fillId="14" borderId="1" applyNumberFormat="0" applyAlignment="0" applyProtection="0"/>
    <xf numFmtId="0" fontId="9" fillId="24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15" borderId="0" applyNumberFormat="0" applyBorder="0" applyAlignment="0" applyProtection="0"/>
    <xf numFmtId="0" fontId="5" fillId="9" borderId="7" applyNumberFormat="0" applyFont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3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15" fillId="7" borderId="1" applyNumberFormat="0" applyAlignment="0" applyProtection="0"/>
    <xf numFmtId="0" fontId="18" fillId="14" borderId="8" applyNumberFormat="0" applyAlignment="0" applyProtection="0"/>
    <xf numFmtId="0" fontId="8" fillId="14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9" fillId="24" borderId="2" applyNumberFormat="0" applyAlignment="0" applyProtection="0"/>
    <xf numFmtId="0" fontId="27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9" borderId="7" applyNumberFormat="0" applyFont="0" applyAlignment="0" applyProtection="0"/>
    <xf numFmtId="9" fontId="0" fillId="0" borderId="0" applyFont="0" applyFill="0" applyBorder="0" applyAlignment="0" applyProtection="0"/>
    <xf numFmtId="0" fontId="16" fillId="0" borderId="6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2" fontId="4" fillId="0" borderId="15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1" fontId="4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25" borderId="18" xfId="0" applyFont="1" applyFill="1" applyBorder="1" applyAlignment="1">
      <alignment horizontal="center"/>
    </xf>
    <xf numFmtId="0" fontId="1" fillId="25" borderId="19" xfId="0" applyFont="1" applyFill="1" applyBorder="1" applyAlignment="1">
      <alignment/>
    </xf>
    <xf numFmtId="2" fontId="1" fillId="25" borderId="19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center"/>
    </xf>
    <xf numFmtId="0" fontId="3" fillId="25" borderId="23" xfId="0" applyFont="1" applyFill="1" applyBorder="1" applyAlignment="1">
      <alignment horizontal="center"/>
    </xf>
    <xf numFmtId="0" fontId="1" fillId="25" borderId="24" xfId="0" applyFont="1" applyFill="1" applyBorder="1" applyAlignment="1">
      <alignment/>
    </xf>
    <xf numFmtId="2" fontId="1" fillId="25" borderId="24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2" fontId="4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1" fontId="4" fillId="0" borderId="31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25" borderId="33" xfId="0" applyFont="1" applyFill="1" applyBorder="1" applyAlignment="1">
      <alignment/>
    </xf>
    <xf numFmtId="0" fontId="1" fillId="25" borderId="34" xfId="0" applyFont="1" applyFill="1" applyBorder="1" applyAlignment="1">
      <alignment/>
    </xf>
    <xf numFmtId="0" fontId="4" fillId="0" borderId="31" xfId="0" applyFont="1" applyBorder="1" applyAlignment="1">
      <alignment/>
    </xf>
    <xf numFmtId="0" fontId="3" fillId="0" borderId="22" xfId="0" applyFont="1" applyFill="1" applyBorder="1" applyAlignment="1">
      <alignment horizontal="center"/>
    </xf>
    <xf numFmtId="0" fontId="1" fillId="25" borderId="35" xfId="0" applyFont="1" applyFill="1" applyBorder="1" applyAlignment="1">
      <alignment/>
    </xf>
    <xf numFmtId="0" fontId="1" fillId="25" borderId="36" xfId="0" applyFont="1" applyFill="1" applyBorder="1" applyAlignment="1">
      <alignment/>
    </xf>
    <xf numFmtId="2" fontId="4" fillId="0" borderId="37" xfId="0" applyNumberFormat="1" applyFont="1" applyBorder="1" applyAlignment="1">
      <alignment/>
    </xf>
    <xf numFmtId="2" fontId="4" fillId="0" borderId="38" xfId="0" applyNumberFormat="1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25" borderId="21" xfId="0" applyFont="1" applyFill="1" applyBorder="1" applyAlignment="1">
      <alignment horizontal="center" wrapText="1"/>
    </xf>
    <xf numFmtId="0" fontId="2" fillId="25" borderId="26" xfId="0" applyFont="1" applyFill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9" fillId="0" borderId="39" xfId="0" applyFont="1" applyBorder="1" applyAlignment="1">
      <alignment wrapText="1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wrapText="1"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29" fillId="0" borderId="41" xfId="0" applyFont="1" applyBorder="1" applyAlignment="1">
      <alignment wrapText="1"/>
    </xf>
    <xf numFmtId="0" fontId="4" fillId="0" borderId="41" xfId="0" applyFont="1" applyBorder="1" applyAlignment="1">
      <alignment/>
    </xf>
    <xf numFmtId="0" fontId="4" fillId="0" borderId="41" xfId="0" applyFont="1" applyFill="1" applyBorder="1" applyAlignment="1">
      <alignment wrapText="1"/>
    </xf>
    <xf numFmtId="0" fontId="4" fillId="0" borderId="27" xfId="0" applyFont="1" applyFill="1" applyBorder="1" applyAlignment="1">
      <alignment horizontal="center"/>
    </xf>
    <xf numFmtId="0" fontId="29" fillId="0" borderId="42" xfId="0" applyFont="1" applyBorder="1" applyAlignment="1">
      <alignment wrapText="1"/>
    </xf>
    <xf numFmtId="0" fontId="4" fillId="0" borderId="43" xfId="0" applyFont="1" applyBorder="1" applyAlignment="1">
      <alignment horizontal="center"/>
    </xf>
    <xf numFmtId="0" fontId="4" fillId="0" borderId="44" xfId="0" applyFont="1" applyFill="1" applyBorder="1" applyAlignment="1">
      <alignment wrapText="1"/>
    </xf>
    <xf numFmtId="0" fontId="4" fillId="0" borderId="45" xfId="0" applyFont="1" applyBorder="1" applyAlignment="1">
      <alignment/>
    </xf>
    <xf numFmtId="0" fontId="4" fillId="0" borderId="46" xfId="0" applyFont="1" applyFill="1" applyBorder="1" applyAlignment="1">
      <alignment wrapText="1"/>
    </xf>
    <xf numFmtId="0" fontId="4" fillId="0" borderId="47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0" fillId="0" borderId="31" xfId="0" applyFont="1" applyBorder="1" applyAlignment="1">
      <alignment/>
    </xf>
    <xf numFmtId="4" fontId="30" fillId="0" borderId="15" xfId="0" applyNumberFormat="1" applyFont="1" applyBorder="1" applyAlignment="1">
      <alignment/>
    </xf>
    <xf numFmtId="4" fontId="30" fillId="0" borderId="14" xfId="0" applyNumberFormat="1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15" xfId="0" applyFont="1" applyBorder="1" applyAlignment="1">
      <alignment/>
    </xf>
    <xf numFmtId="4" fontId="30" fillId="0" borderId="15" xfId="0" applyNumberFormat="1" applyFont="1" applyFill="1" applyBorder="1" applyAlignment="1">
      <alignment/>
    </xf>
    <xf numFmtId="4" fontId="30" fillId="0" borderId="14" xfId="0" applyNumberFormat="1" applyFont="1" applyFill="1" applyBorder="1" applyAlignment="1">
      <alignment/>
    </xf>
    <xf numFmtId="4" fontId="30" fillId="0" borderId="15" xfId="0" applyNumberFormat="1" applyFont="1" applyFill="1" applyBorder="1" applyAlignment="1">
      <alignment/>
    </xf>
    <xf numFmtId="4" fontId="30" fillId="0" borderId="15" xfId="0" applyNumberFormat="1" applyFont="1" applyFill="1" applyBorder="1" applyAlignment="1">
      <alignment/>
    </xf>
    <xf numFmtId="4" fontId="30" fillId="0" borderId="14" xfId="0" applyNumberFormat="1" applyFont="1" applyFill="1" applyBorder="1" applyAlignment="1">
      <alignment/>
    </xf>
    <xf numFmtId="4" fontId="30" fillId="0" borderId="29" xfId="0" applyNumberFormat="1" applyFont="1" applyFill="1" applyBorder="1" applyAlignment="1">
      <alignment/>
    </xf>
    <xf numFmtId="4" fontId="30" fillId="0" borderId="30" xfId="0" applyNumberFormat="1" applyFont="1" applyFill="1" applyBorder="1" applyAlignment="1">
      <alignment/>
    </xf>
    <xf numFmtId="0" fontId="29" fillId="0" borderId="42" xfId="0" applyFont="1" applyFill="1" applyBorder="1" applyAlignment="1">
      <alignment wrapText="1"/>
    </xf>
    <xf numFmtId="4" fontId="30" fillId="0" borderId="38" xfId="0" applyNumberFormat="1" applyFont="1" applyFill="1" applyBorder="1" applyAlignment="1">
      <alignment/>
    </xf>
    <xf numFmtId="0" fontId="30" fillId="0" borderId="28" xfId="0" applyFont="1" applyBorder="1" applyAlignment="1">
      <alignment/>
    </xf>
    <xf numFmtId="0" fontId="30" fillId="0" borderId="16" xfId="0" applyFont="1" applyBorder="1" applyAlignment="1">
      <alignment/>
    </xf>
    <xf numFmtId="4" fontId="30" fillId="0" borderId="24" xfId="0" applyNumberFormat="1" applyFont="1" applyFill="1" applyBorder="1" applyAlignment="1">
      <alignment/>
    </xf>
    <xf numFmtId="4" fontId="30" fillId="0" borderId="36" xfId="0" applyNumberFormat="1" applyFont="1" applyFill="1" applyBorder="1" applyAlignment="1">
      <alignment/>
    </xf>
    <xf numFmtId="4" fontId="30" fillId="0" borderId="37" xfId="0" applyNumberFormat="1" applyFont="1" applyBorder="1" applyAlignment="1">
      <alignment/>
    </xf>
    <xf numFmtId="4" fontId="30" fillId="0" borderId="28" xfId="0" applyNumberFormat="1" applyFont="1" applyBorder="1" applyAlignment="1">
      <alignment/>
    </xf>
    <xf numFmtId="4" fontId="30" fillId="0" borderId="16" xfId="0" applyNumberFormat="1" applyFont="1" applyBorder="1" applyAlignment="1">
      <alignment/>
    </xf>
    <xf numFmtId="4" fontId="30" fillId="0" borderId="29" xfId="0" applyNumberFormat="1" applyFont="1" applyBorder="1" applyAlignment="1">
      <alignment/>
    </xf>
    <xf numFmtId="4" fontId="30" fillId="0" borderId="30" xfId="0" applyNumberFormat="1" applyFont="1" applyBorder="1" applyAlignment="1">
      <alignment/>
    </xf>
    <xf numFmtId="0" fontId="30" fillId="0" borderId="34" xfId="0" applyFont="1" applyBorder="1" applyAlignment="1">
      <alignment/>
    </xf>
    <xf numFmtId="0" fontId="30" fillId="0" borderId="24" xfId="0" applyFont="1" applyBorder="1" applyAlignment="1">
      <alignment/>
    </xf>
    <xf numFmtId="4" fontId="30" fillId="0" borderId="24" xfId="0" applyNumberFormat="1" applyFont="1" applyBorder="1" applyAlignment="1">
      <alignment/>
    </xf>
    <xf numFmtId="4" fontId="30" fillId="0" borderId="36" xfId="0" applyNumberFormat="1" applyFont="1" applyBorder="1" applyAlignment="1">
      <alignment/>
    </xf>
    <xf numFmtId="4" fontId="30" fillId="0" borderId="25" xfId="0" applyNumberFormat="1" applyFont="1" applyBorder="1" applyAlignment="1">
      <alignment/>
    </xf>
    <xf numFmtId="4" fontId="30" fillId="0" borderId="26" xfId="0" applyNumberFormat="1" applyFont="1" applyBorder="1" applyAlignment="1">
      <alignment/>
    </xf>
    <xf numFmtId="0" fontId="3" fillId="0" borderId="48" xfId="0" applyFont="1" applyFill="1" applyBorder="1" applyAlignment="1">
      <alignment horizontal="center"/>
    </xf>
    <xf numFmtId="4" fontId="30" fillId="0" borderId="31" xfId="0" applyNumberFormat="1" applyFont="1" applyBorder="1" applyAlignment="1">
      <alignment/>
    </xf>
    <xf numFmtId="4" fontId="30" fillId="0" borderId="32" xfId="0" applyNumberFormat="1" applyFont="1" applyBorder="1" applyAlignment="1">
      <alignment/>
    </xf>
    <xf numFmtId="0" fontId="4" fillId="0" borderId="41" xfId="0" applyFont="1" applyBorder="1" applyAlignment="1">
      <alignment wrapText="1"/>
    </xf>
    <xf numFmtId="192" fontId="30" fillId="0" borderId="15" xfId="0" applyNumberFormat="1" applyFont="1" applyFill="1" applyBorder="1" applyAlignment="1">
      <alignment/>
    </xf>
    <xf numFmtId="0" fontId="2" fillId="0" borderId="41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" fontId="30" fillId="0" borderId="29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 wrapText="1"/>
    </xf>
    <xf numFmtId="0" fontId="29" fillId="0" borderId="41" xfId="0" applyFont="1" applyBorder="1" applyAlignment="1">
      <alignment wrapText="1"/>
    </xf>
    <xf numFmtId="4" fontId="30" fillId="0" borderId="31" xfId="0" applyNumberFormat="1" applyFont="1" applyFill="1" applyBorder="1" applyAlignment="1">
      <alignment/>
    </xf>
    <xf numFmtId="4" fontId="30" fillId="0" borderId="32" xfId="0" applyNumberFormat="1" applyFont="1" applyFill="1" applyBorder="1" applyAlignment="1">
      <alignment/>
    </xf>
    <xf numFmtId="0" fontId="2" fillId="0" borderId="50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25" borderId="20" xfId="0" applyFont="1" applyFill="1" applyBorder="1" applyAlignment="1">
      <alignment horizontal="center"/>
    </xf>
    <xf numFmtId="0" fontId="2" fillId="25" borderId="25" xfId="0" applyFont="1" applyFill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52" xfId="0" applyFont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1" fillId="0" borderId="52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2" fillId="0" borderId="56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2" fontId="23" fillId="0" borderId="0" xfId="0" applyNumberFormat="1" applyFont="1" applyAlignment="1">
      <alignment horizontal="center" wrapText="1"/>
    </xf>
    <xf numFmtId="2" fontId="28" fillId="0" borderId="0" xfId="0" applyNumberFormat="1" applyFont="1" applyAlignment="1">
      <alignment wrapText="1"/>
    </xf>
    <xf numFmtId="0" fontId="2" fillId="25" borderId="19" xfId="0" applyFont="1" applyFill="1" applyBorder="1" applyAlignment="1">
      <alignment horizontal="center" wrapText="1"/>
    </xf>
    <xf numFmtId="0" fontId="2" fillId="25" borderId="24" xfId="0" applyFont="1" applyFill="1" applyBorder="1" applyAlignment="1">
      <alignment horizont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2:N57"/>
  <sheetViews>
    <sheetView tabSelected="1" zoomScale="85" zoomScaleNormal="85" workbookViewId="0" topLeftCell="A1">
      <pane xSplit="4" ySplit="9" topLeftCell="M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R50" sqref="R50"/>
    </sheetView>
  </sheetViews>
  <sheetFormatPr defaultColWidth="9.140625" defaultRowHeight="12.75"/>
  <cols>
    <col min="1" max="1" width="112.00390625" style="0" customWidth="1"/>
    <col min="3" max="3" width="15.00390625" style="0" hidden="1" customWidth="1"/>
    <col min="4" max="8" width="16.28125" style="0" hidden="1" customWidth="1"/>
    <col min="9" max="9" width="18.140625" style="0" hidden="1" customWidth="1"/>
    <col min="10" max="12" width="18.421875" style="0" hidden="1" customWidth="1"/>
    <col min="13" max="13" width="34.421875" style="0" customWidth="1"/>
    <col min="14" max="14" width="28.8515625" style="0" customWidth="1"/>
  </cols>
  <sheetData>
    <row r="2" spans="4:14" ht="35.25" customHeight="1">
      <c r="D2" s="131"/>
      <c r="E2" s="131"/>
      <c r="F2" s="131"/>
      <c r="G2" s="131"/>
      <c r="H2" s="131"/>
      <c r="I2" s="131"/>
      <c r="J2" s="131"/>
      <c r="K2" s="131"/>
      <c r="L2" s="131"/>
      <c r="M2" s="128" t="s">
        <v>45</v>
      </c>
      <c r="N2" s="128"/>
    </row>
    <row r="4" spans="1:14" ht="51.75" customHeight="1">
      <c r="A4" s="138" t="s">
        <v>44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9"/>
      <c r="N4" s="139"/>
    </row>
    <row r="5" ht="13.5" thickBot="1"/>
    <row r="6" spans="1:14" ht="51.75" customHeight="1">
      <c r="A6" s="132"/>
      <c r="B6" s="135" t="s">
        <v>0</v>
      </c>
      <c r="C6" s="122" t="s">
        <v>7</v>
      </c>
      <c r="D6" s="123"/>
      <c r="E6" s="124" t="s">
        <v>21</v>
      </c>
      <c r="F6" s="125"/>
      <c r="G6" s="124" t="s">
        <v>21</v>
      </c>
      <c r="H6" s="125"/>
      <c r="I6" s="124" t="s">
        <v>21</v>
      </c>
      <c r="J6" s="125"/>
      <c r="K6" s="129" t="s">
        <v>28</v>
      </c>
      <c r="L6" s="115"/>
      <c r="M6" s="126" t="s">
        <v>21</v>
      </c>
      <c r="N6" s="127"/>
    </row>
    <row r="7" spans="1:14" ht="15" customHeight="1">
      <c r="A7" s="133"/>
      <c r="B7" s="136"/>
      <c r="C7" s="140" t="s">
        <v>1</v>
      </c>
      <c r="D7" s="141"/>
      <c r="E7" s="120" t="s">
        <v>2</v>
      </c>
      <c r="F7" s="121"/>
      <c r="G7" s="120" t="s">
        <v>20</v>
      </c>
      <c r="H7" s="121"/>
      <c r="I7" s="120" t="s">
        <v>22</v>
      </c>
      <c r="J7" s="121"/>
      <c r="K7" s="116"/>
      <c r="L7" s="130"/>
      <c r="M7" s="107"/>
      <c r="N7" s="108"/>
    </row>
    <row r="8" spans="1:14" ht="36" customHeight="1" thickBot="1">
      <c r="A8" s="134"/>
      <c r="B8" s="137"/>
      <c r="C8" s="45" t="s">
        <v>15</v>
      </c>
      <c r="D8" s="46" t="s">
        <v>3</v>
      </c>
      <c r="E8" s="47" t="s">
        <v>15</v>
      </c>
      <c r="F8" s="48" t="s">
        <v>3</v>
      </c>
      <c r="G8" s="49" t="s">
        <v>15</v>
      </c>
      <c r="H8" s="50" t="s">
        <v>3</v>
      </c>
      <c r="I8" s="49" t="s">
        <v>15</v>
      </c>
      <c r="J8" s="50" t="s">
        <v>3</v>
      </c>
      <c r="K8" s="49" t="s">
        <v>15</v>
      </c>
      <c r="L8" s="50" t="s">
        <v>3</v>
      </c>
      <c r="M8" s="44" t="s">
        <v>15</v>
      </c>
      <c r="N8" s="109" t="s">
        <v>3</v>
      </c>
    </row>
    <row r="9" spans="1:14" ht="15" thickBot="1">
      <c r="A9" s="12">
        <v>1</v>
      </c>
      <c r="B9" s="19">
        <v>2</v>
      </c>
      <c r="C9" s="13">
        <v>3</v>
      </c>
      <c r="D9" s="20">
        <v>4</v>
      </c>
      <c r="E9" s="1">
        <v>5</v>
      </c>
      <c r="F9" s="2">
        <v>6</v>
      </c>
      <c r="G9" s="34">
        <v>7</v>
      </c>
      <c r="H9" s="35">
        <v>8</v>
      </c>
      <c r="I9" s="34">
        <f>B9+1</f>
        <v>3</v>
      </c>
      <c r="J9" s="35">
        <f>I9+1</f>
        <v>4</v>
      </c>
      <c r="K9" s="102">
        <f>J9+1</f>
        <v>5</v>
      </c>
      <c r="L9" s="102">
        <f>K9+1</f>
        <v>6</v>
      </c>
      <c r="M9" s="39"/>
      <c r="N9" s="35"/>
    </row>
    <row r="10" spans="1:14" ht="18">
      <c r="A10" s="51" t="s">
        <v>38</v>
      </c>
      <c r="B10" s="52" t="s">
        <v>17</v>
      </c>
      <c r="C10" s="36">
        <v>14</v>
      </c>
      <c r="D10" s="37"/>
      <c r="E10" s="32">
        <f>E11+E12</f>
        <v>40</v>
      </c>
      <c r="F10" s="33"/>
      <c r="G10" s="38">
        <f>G11+G12</f>
        <v>9</v>
      </c>
      <c r="H10" s="33"/>
      <c r="I10" s="73">
        <v>19</v>
      </c>
      <c r="J10" s="96"/>
      <c r="K10" s="87">
        <f>K11+K12</f>
        <v>11</v>
      </c>
      <c r="L10" s="88"/>
      <c r="M10" s="92">
        <f>M11+M12</f>
        <v>11</v>
      </c>
      <c r="N10" s="93"/>
    </row>
    <row r="11" spans="1:14" ht="18">
      <c r="A11" s="53" t="s">
        <v>8</v>
      </c>
      <c r="B11" s="54" t="s">
        <v>17</v>
      </c>
      <c r="C11" s="14">
        <v>11</v>
      </c>
      <c r="D11" s="21"/>
      <c r="E11" s="10">
        <v>37</v>
      </c>
      <c r="F11" s="3"/>
      <c r="G11" s="4">
        <v>7</v>
      </c>
      <c r="H11" s="3"/>
      <c r="I11" s="77">
        <v>12</v>
      </c>
      <c r="J11" s="97"/>
      <c r="K11" s="77">
        <v>10</v>
      </c>
      <c r="L11" s="76"/>
      <c r="M11" s="74">
        <v>9</v>
      </c>
      <c r="N11" s="75"/>
    </row>
    <row r="12" spans="1:14" ht="18">
      <c r="A12" s="53" t="s">
        <v>9</v>
      </c>
      <c r="B12" s="54" t="s">
        <v>17</v>
      </c>
      <c r="C12" s="14">
        <v>3</v>
      </c>
      <c r="D12" s="21"/>
      <c r="E12" s="10">
        <v>3</v>
      </c>
      <c r="F12" s="3"/>
      <c r="G12" s="4">
        <v>2</v>
      </c>
      <c r="H12" s="3"/>
      <c r="I12" s="77">
        <v>7</v>
      </c>
      <c r="J12" s="97"/>
      <c r="K12" s="77">
        <v>1</v>
      </c>
      <c r="L12" s="76"/>
      <c r="M12" s="74">
        <v>2</v>
      </c>
      <c r="N12" s="75"/>
    </row>
    <row r="13" spans="1:14" ht="18" customHeight="1">
      <c r="A13" s="53"/>
      <c r="B13" s="55"/>
      <c r="C13" s="14"/>
      <c r="D13" s="21"/>
      <c r="E13" s="4"/>
      <c r="F13" s="3"/>
      <c r="G13" s="4"/>
      <c r="H13" s="3"/>
      <c r="I13" s="77"/>
      <c r="J13" s="97"/>
      <c r="K13" s="77"/>
      <c r="L13" s="76"/>
      <c r="M13" s="74"/>
      <c r="N13" s="75"/>
    </row>
    <row r="14" spans="1:14" ht="21" customHeight="1">
      <c r="A14" s="51" t="s">
        <v>39</v>
      </c>
      <c r="B14" s="55"/>
      <c r="C14" s="14"/>
      <c r="D14" s="21"/>
      <c r="E14" s="4"/>
      <c r="F14" s="3"/>
      <c r="G14" s="4"/>
      <c r="H14" s="3"/>
      <c r="I14" s="77"/>
      <c r="J14" s="97"/>
      <c r="K14" s="77"/>
      <c r="L14" s="76"/>
      <c r="M14" s="74"/>
      <c r="N14" s="75"/>
    </row>
    <row r="15" spans="1:14" ht="17.25" customHeight="1">
      <c r="A15" s="53" t="s">
        <v>8</v>
      </c>
      <c r="B15" s="55"/>
      <c r="C15" s="14"/>
      <c r="D15" s="21"/>
      <c r="E15" s="4"/>
      <c r="F15" s="3"/>
      <c r="G15" s="4"/>
      <c r="H15" s="3"/>
      <c r="I15" s="77"/>
      <c r="J15" s="97"/>
      <c r="K15" s="77"/>
      <c r="L15" s="76"/>
      <c r="M15" s="74"/>
      <c r="N15" s="75"/>
    </row>
    <row r="16" spans="1:14" ht="23.25" customHeight="1">
      <c r="A16" s="53" t="s">
        <v>9</v>
      </c>
      <c r="B16" s="55"/>
      <c r="C16" s="14"/>
      <c r="D16" s="21"/>
      <c r="E16" s="4"/>
      <c r="F16" s="3"/>
      <c r="G16" s="4"/>
      <c r="H16" s="3"/>
      <c r="I16" s="77"/>
      <c r="J16" s="97"/>
      <c r="K16" s="77"/>
      <c r="L16" s="76"/>
      <c r="M16" s="74"/>
      <c r="N16" s="75"/>
    </row>
    <row r="17" spans="1:14" ht="20.25" customHeight="1">
      <c r="A17" s="53"/>
      <c r="B17" s="55"/>
      <c r="C17" s="14"/>
      <c r="D17" s="21"/>
      <c r="E17" s="4"/>
      <c r="F17" s="3"/>
      <c r="G17" s="4"/>
      <c r="H17" s="3"/>
      <c r="I17" s="77"/>
      <c r="J17" s="97"/>
      <c r="K17" s="77"/>
      <c r="L17" s="76"/>
      <c r="M17" s="74"/>
      <c r="N17" s="75"/>
    </row>
    <row r="18" spans="1:14" ht="24.75" customHeight="1">
      <c r="A18" s="56" t="s">
        <v>4</v>
      </c>
      <c r="B18" s="55"/>
      <c r="C18" s="14"/>
      <c r="D18" s="21"/>
      <c r="E18" s="4"/>
      <c r="F18" s="3"/>
      <c r="G18" s="4"/>
      <c r="H18" s="3"/>
      <c r="I18" s="77"/>
      <c r="J18" s="97"/>
      <c r="K18" s="77"/>
      <c r="L18" s="76"/>
      <c r="M18" s="74">
        <f>M19+M28</f>
        <v>2605513.7127088103</v>
      </c>
      <c r="N18" s="75">
        <f>M18/M10</f>
        <v>236864.8829735282</v>
      </c>
    </row>
    <row r="19" spans="1:14" ht="39" customHeight="1">
      <c r="A19" s="56" t="s">
        <v>29</v>
      </c>
      <c r="B19" s="54" t="s">
        <v>5</v>
      </c>
      <c r="C19" s="15" t="e">
        <f>#REF!+#REF!+#REF!+#REF!+#REF!</f>
        <v>#REF!</v>
      </c>
      <c r="D19" s="22" t="e">
        <f>C19/$C$10</f>
        <v>#REF!</v>
      </c>
      <c r="E19" s="5" t="e">
        <f>#REF!+#REF!+#REF!+#REF!+#REF!</f>
        <v>#REF!</v>
      </c>
      <c r="F19" s="6" t="e">
        <f>E19/$E$10</f>
        <v>#REF!</v>
      </c>
      <c r="G19" s="5" t="e">
        <f>#REF!+#REF!+#REF!+#REF!+#REF!</f>
        <v>#REF!</v>
      </c>
      <c r="H19" s="6" t="e">
        <f>G19/$G$10</f>
        <v>#REF!</v>
      </c>
      <c r="I19" s="74">
        <v>666140.02</v>
      </c>
      <c r="J19" s="98">
        <v>35060.00105263158</v>
      </c>
      <c r="K19" s="74">
        <v>780939.36</v>
      </c>
      <c r="L19" s="75">
        <f>K19/K10</f>
        <v>70994.48727272727</v>
      </c>
      <c r="M19" s="78">
        <f>M20+M24</f>
        <v>2605513.7127088103</v>
      </c>
      <c r="N19" s="82">
        <f>M19/M10</f>
        <v>236864.8829735282</v>
      </c>
    </row>
    <row r="20" spans="1:14" ht="25.5" customHeight="1">
      <c r="A20" s="112" t="s">
        <v>42</v>
      </c>
      <c r="B20" s="54"/>
      <c r="C20" s="15"/>
      <c r="D20" s="22"/>
      <c r="E20" s="5"/>
      <c r="F20" s="6"/>
      <c r="G20" s="5"/>
      <c r="H20" s="6"/>
      <c r="I20" s="74"/>
      <c r="J20" s="98"/>
      <c r="K20" s="74"/>
      <c r="L20" s="75"/>
      <c r="M20" s="80">
        <v>1293346.3685150251</v>
      </c>
      <c r="N20" s="79">
        <f>M20/M10</f>
        <v>117576.94259227501</v>
      </c>
    </row>
    <row r="21" spans="1:14" ht="25.5" customHeight="1">
      <c r="A21" s="105" t="s">
        <v>43</v>
      </c>
      <c r="B21" s="54"/>
      <c r="C21" s="15"/>
      <c r="D21" s="22"/>
      <c r="E21" s="5"/>
      <c r="F21" s="6"/>
      <c r="G21" s="5"/>
      <c r="H21" s="6"/>
      <c r="I21" s="74"/>
      <c r="J21" s="98"/>
      <c r="K21" s="74"/>
      <c r="L21" s="75"/>
      <c r="M21" s="80"/>
      <c r="N21" s="79"/>
    </row>
    <row r="22" spans="1:14" ht="25.5" customHeight="1">
      <c r="A22" s="105" t="s">
        <v>32</v>
      </c>
      <c r="B22" s="54"/>
      <c r="C22" s="15"/>
      <c r="D22" s="22"/>
      <c r="E22" s="5"/>
      <c r="F22" s="6"/>
      <c r="G22" s="5"/>
      <c r="H22" s="6"/>
      <c r="I22" s="74"/>
      <c r="J22" s="98"/>
      <c r="K22" s="74"/>
      <c r="L22" s="75"/>
      <c r="M22" s="80"/>
      <c r="N22" s="79"/>
    </row>
    <row r="23" spans="1:14" ht="25.5" customHeight="1">
      <c r="A23" s="105"/>
      <c r="B23" s="54"/>
      <c r="C23" s="15"/>
      <c r="D23" s="22"/>
      <c r="E23" s="5"/>
      <c r="F23" s="6"/>
      <c r="G23" s="5"/>
      <c r="H23" s="6"/>
      <c r="I23" s="74"/>
      <c r="J23" s="98"/>
      <c r="K23" s="74"/>
      <c r="L23" s="75"/>
      <c r="M23" s="80"/>
      <c r="N23" s="79"/>
    </row>
    <row r="24" spans="1:14" ht="25.5" customHeight="1">
      <c r="A24" s="56" t="s">
        <v>34</v>
      </c>
      <c r="B24" s="54"/>
      <c r="C24" s="15"/>
      <c r="D24" s="22"/>
      <c r="E24" s="5"/>
      <c r="F24" s="6"/>
      <c r="G24" s="5"/>
      <c r="H24" s="6"/>
      <c r="I24" s="74"/>
      <c r="J24" s="98"/>
      <c r="K24" s="74"/>
      <c r="L24" s="75"/>
      <c r="M24" s="80">
        <v>1312167.3441937852</v>
      </c>
      <c r="N24" s="79">
        <f>M24/M10</f>
        <v>119287.9403812532</v>
      </c>
    </row>
    <row r="25" spans="1:14" ht="42" customHeight="1">
      <c r="A25" s="105" t="s">
        <v>33</v>
      </c>
      <c r="B25" s="54"/>
      <c r="C25" s="15"/>
      <c r="D25" s="22"/>
      <c r="E25" s="5"/>
      <c r="F25" s="6"/>
      <c r="G25" s="5"/>
      <c r="H25" s="6"/>
      <c r="I25" s="74"/>
      <c r="J25" s="98"/>
      <c r="K25" s="74"/>
      <c r="L25" s="75"/>
      <c r="M25" s="80">
        <f>1312167.34-M26</f>
        <v>1303964.0958200002</v>
      </c>
      <c r="N25" s="79">
        <f>M25/M10</f>
        <v>118542.19052909092</v>
      </c>
    </row>
    <row r="26" spans="1:14" ht="45.75" customHeight="1">
      <c r="A26" s="105" t="s">
        <v>30</v>
      </c>
      <c r="B26" s="54"/>
      <c r="C26" s="15"/>
      <c r="D26" s="22"/>
      <c r="E26" s="5"/>
      <c r="F26" s="6"/>
      <c r="G26" s="5"/>
      <c r="H26" s="6"/>
      <c r="I26" s="74"/>
      <c r="J26" s="98"/>
      <c r="K26" s="74"/>
      <c r="L26" s="75"/>
      <c r="M26" s="78">
        <f>7805.18*1.051</f>
        <v>8203.24418</v>
      </c>
      <c r="N26" s="79">
        <f>M26/M10</f>
        <v>745.7494709090909</v>
      </c>
    </row>
    <row r="27" spans="1:14" ht="25.5" customHeight="1">
      <c r="A27" s="56"/>
      <c r="B27" s="54"/>
      <c r="C27" s="15"/>
      <c r="D27" s="22"/>
      <c r="E27" s="5"/>
      <c r="F27" s="6"/>
      <c r="G27" s="5"/>
      <c r="H27" s="6"/>
      <c r="I27" s="74"/>
      <c r="J27" s="98"/>
      <c r="K27" s="74"/>
      <c r="L27" s="75"/>
      <c r="M27" s="80"/>
      <c r="N27" s="79"/>
    </row>
    <row r="28" spans="1:14" ht="35.25" customHeight="1">
      <c r="A28" s="56" t="s">
        <v>31</v>
      </c>
      <c r="B28" s="54"/>
      <c r="C28" s="15"/>
      <c r="D28" s="22"/>
      <c r="E28" s="5"/>
      <c r="F28" s="6"/>
      <c r="G28" s="5"/>
      <c r="H28" s="6"/>
      <c r="I28" s="74"/>
      <c r="J28" s="98"/>
      <c r="K28" s="74"/>
      <c r="L28" s="75"/>
      <c r="M28" s="80">
        <v>0</v>
      </c>
      <c r="N28" s="79">
        <v>0</v>
      </c>
    </row>
    <row r="29" spans="1:14" ht="25.5" customHeight="1">
      <c r="A29" s="56"/>
      <c r="B29" s="54"/>
      <c r="C29" s="15"/>
      <c r="D29" s="22"/>
      <c r="E29" s="5"/>
      <c r="F29" s="6"/>
      <c r="G29" s="5"/>
      <c r="H29" s="6"/>
      <c r="I29" s="74"/>
      <c r="J29" s="98"/>
      <c r="K29" s="74"/>
      <c r="L29" s="75"/>
      <c r="M29" s="80"/>
      <c r="N29" s="79"/>
    </row>
    <row r="30" spans="1:14" ht="18">
      <c r="A30" s="57"/>
      <c r="B30" s="54" t="s">
        <v>5</v>
      </c>
      <c r="C30" s="15"/>
      <c r="D30" s="22"/>
      <c r="E30" s="5"/>
      <c r="F30" s="6"/>
      <c r="G30" s="5"/>
      <c r="H30" s="6"/>
      <c r="I30" s="74"/>
      <c r="J30" s="98"/>
      <c r="K30" s="74"/>
      <c r="L30" s="75"/>
      <c r="M30" s="80"/>
      <c r="N30" s="79"/>
    </row>
    <row r="31" spans="1:14" ht="21" customHeight="1">
      <c r="A31" s="56" t="s">
        <v>6</v>
      </c>
      <c r="B31" s="54" t="s">
        <v>5</v>
      </c>
      <c r="C31" s="15" t="e">
        <f>C19+#REF!+#REF!+#REF!</f>
        <v>#REF!</v>
      </c>
      <c r="D31" s="22" t="e">
        <f>C31/$C$10</f>
        <v>#REF!</v>
      </c>
      <c r="E31" s="5" t="e">
        <f>E19+#REF!+#REF!+#REF!</f>
        <v>#REF!</v>
      </c>
      <c r="F31" s="6" t="e">
        <f>F19+#REF!+#REF!+#REF!</f>
        <v>#REF!</v>
      </c>
      <c r="G31" s="5" t="e">
        <f>G19+#REF!+#REF!+#REF!</f>
        <v>#REF!</v>
      </c>
      <c r="H31" s="6" t="e">
        <f>H19+#REF!+#REF!+#REF!</f>
        <v>#REF!</v>
      </c>
      <c r="I31" s="74">
        <v>3337164.3099999996</v>
      </c>
      <c r="J31" s="98">
        <v>175640.22684210524</v>
      </c>
      <c r="K31" s="74" t="e">
        <f>K19+#REF!+#REF!+#REF!</f>
        <v>#REF!</v>
      </c>
      <c r="L31" s="75" t="e">
        <f>K31/K10</f>
        <v>#REF!</v>
      </c>
      <c r="M31" s="78">
        <f>M19+M28</f>
        <v>2605513.7127088103</v>
      </c>
      <c r="N31" s="79">
        <f>M31/M10</f>
        <v>236864.8829735282</v>
      </c>
    </row>
    <row r="32" spans="1:14" ht="17.25" customHeight="1">
      <c r="A32" s="57"/>
      <c r="B32" s="55"/>
      <c r="C32" s="14"/>
      <c r="D32" s="21"/>
      <c r="E32" s="4"/>
      <c r="F32" s="3"/>
      <c r="G32" s="4"/>
      <c r="H32" s="3"/>
      <c r="I32" s="74"/>
      <c r="J32" s="98"/>
      <c r="K32" s="74"/>
      <c r="L32" s="75"/>
      <c r="M32" s="80"/>
      <c r="N32" s="79"/>
    </row>
    <row r="33" spans="1:14" ht="19.5" customHeight="1">
      <c r="A33" s="57" t="s">
        <v>10</v>
      </c>
      <c r="B33" s="54" t="s">
        <v>5</v>
      </c>
      <c r="C33" s="15" t="e">
        <f>C31*0.25</f>
        <v>#REF!</v>
      </c>
      <c r="D33" s="22" t="e">
        <f>D31*0.25</f>
        <v>#REF!</v>
      </c>
      <c r="E33" s="26" t="e">
        <f>E40-E31</f>
        <v>#REF!</v>
      </c>
      <c r="F33" s="6" t="e">
        <f>F40-F31</f>
        <v>#REF!</v>
      </c>
      <c r="G33" s="5" t="e">
        <f>G40-G31</f>
        <v>#REF!</v>
      </c>
      <c r="H33" s="6" t="e">
        <f>H40-H31</f>
        <v>#REF!</v>
      </c>
      <c r="I33" s="74">
        <v>63247.662692072336</v>
      </c>
      <c r="J33" s="98">
        <v>3328.8243522143457</v>
      </c>
      <c r="K33" s="74"/>
      <c r="L33" s="75"/>
      <c r="M33" s="78">
        <f>M40-M31</f>
        <v>32981.186236820184</v>
      </c>
      <c r="N33" s="82">
        <f>M33/M10</f>
        <v>2998.289657892744</v>
      </c>
    </row>
    <row r="34" spans="1:14" ht="18">
      <c r="A34" s="57" t="s">
        <v>11</v>
      </c>
      <c r="B34" s="54" t="s">
        <v>12</v>
      </c>
      <c r="C34" s="14" t="e">
        <f>C33/C40*100</f>
        <v>#REF!</v>
      </c>
      <c r="D34" s="21" t="e">
        <f>D33/D40*100</f>
        <v>#REF!</v>
      </c>
      <c r="E34" s="5">
        <v>3.75</v>
      </c>
      <c r="F34" s="6">
        <v>3.75</v>
      </c>
      <c r="G34" s="4">
        <v>4.23</v>
      </c>
      <c r="H34" s="3">
        <v>4.23</v>
      </c>
      <c r="I34" s="74">
        <v>1.86</v>
      </c>
      <c r="J34" s="98">
        <v>1.86</v>
      </c>
      <c r="K34" s="74"/>
      <c r="L34" s="75"/>
      <c r="M34" s="78">
        <v>1.25</v>
      </c>
      <c r="N34" s="82">
        <f>M34</f>
        <v>1.25</v>
      </c>
    </row>
    <row r="35" spans="1:14" ht="18">
      <c r="A35" s="57"/>
      <c r="B35" s="54"/>
      <c r="C35" s="14"/>
      <c r="D35" s="21"/>
      <c r="E35" s="5"/>
      <c r="F35" s="6"/>
      <c r="G35" s="4"/>
      <c r="H35" s="3"/>
      <c r="I35" s="74"/>
      <c r="J35" s="98"/>
      <c r="K35" s="74"/>
      <c r="L35" s="75"/>
      <c r="M35" s="80"/>
      <c r="N35" s="79"/>
    </row>
    <row r="36" spans="1:14" ht="26.25" customHeight="1">
      <c r="A36" s="57" t="s">
        <v>35</v>
      </c>
      <c r="B36" s="54"/>
      <c r="C36" s="14"/>
      <c r="D36" s="21"/>
      <c r="E36" s="5"/>
      <c r="F36" s="6"/>
      <c r="G36" s="4"/>
      <c r="H36" s="3"/>
      <c r="I36" s="74"/>
      <c r="J36" s="98"/>
      <c r="K36" s="74"/>
      <c r="L36" s="75"/>
      <c r="M36" s="80"/>
      <c r="N36" s="79"/>
    </row>
    <row r="37" spans="1:14" ht="34.5" customHeight="1">
      <c r="A37" s="57" t="s">
        <v>36</v>
      </c>
      <c r="B37" s="54"/>
      <c r="C37" s="14"/>
      <c r="D37" s="21"/>
      <c r="E37" s="5"/>
      <c r="F37" s="6"/>
      <c r="G37" s="4"/>
      <c r="H37" s="3"/>
      <c r="I37" s="74"/>
      <c r="J37" s="98"/>
      <c r="K37" s="74"/>
      <c r="L37" s="75"/>
      <c r="M37" s="106">
        <v>1.051</v>
      </c>
      <c r="N37" s="111" t="s">
        <v>46</v>
      </c>
    </row>
    <row r="38" spans="1:14" ht="30" customHeight="1">
      <c r="A38" s="57" t="s">
        <v>37</v>
      </c>
      <c r="B38" s="54"/>
      <c r="C38" s="14"/>
      <c r="D38" s="21"/>
      <c r="E38" s="5"/>
      <c r="F38" s="6"/>
      <c r="G38" s="4"/>
      <c r="H38" s="3"/>
      <c r="I38" s="74"/>
      <c r="J38" s="98"/>
      <c r="K38" s="74"/>
      <c r="L38" s="75"/>
      <c r="M38" s="80"/>
      <c r="N38" s="79"/>
    </row>
    <row r="39" spans="1:14" ht="9.75" customHeight="1">
      <c r="A39" s="57"/>
      <c r="B39" s="55"/>
      <c r="C39" s="14"/>
      <c r="D39" s="21"/>
      <c r="E39" s="4"/>
      <c r="F39" s="3"/>
      <c r="G39" s="4"/>
      <c r="H39" s="3"/>
      <c r="I39" s="74"/>
      <c r="J39" s="98"/>
      <c r="K39" s="74"/>
      <c r="L39" s="75"/>
      <c r="M39" s="80"/>
      <c r="N39" s="79"/>
    </row>
    <row r="40" spans="1:14" ht="34.5" customHeight="1">
      <c r="A40" s="56" t="s">
        <v>40</v>
      </c>
      <c r="B40" s="54" t="s">
        <v>5</v>
      </c>
      <c r="C40" s="15" t="e">
        <f>C31+C33</f>
        <v>#REF!</v>
      </c>
      <c r="D40" s="22" t="e">
        <f>D31+D33</f>
        <v>#REF!</v>
      </c>
      <c r="E40" s="9">
        <v>3440258.79</v>
      </c>
      <c r="F40" s="8">
        <f>E40/E10</f>
        <v>86006.46975</v>
      </c>
      <c r="G40" s="5" t="e">
        <f>G31/(1-(G34/100))</f>
        <v>#REF!</v>
      </c>
      <c r="H40" s="6" t="e">
        <f>H31/(1-(H34/100))</f>
        <v>#REF!</v>
      </c>
      <c r="I40" s="74">
        <v>3400411.972692072</v>
      </c>
      <c r="J40" s="98">
        <v>178969.0511943196</v>
      </c>
      <c r="K40" s="74"/>
      <c r="L40" s="75"/>
      <c r="M40" s="78">
        <f>M31/(1-(M34/100))</f>
        <v>2638494.8989456305</v>
      </c>
      <c r="N40" s="79">
        <f>M40/M10</f>
        <v>239863.17263142095</v>
      </c>
    </row>
    <row r="41" spans="1:14" ht="18">
      <c r="A41" s="57"/>
      <c r="B41" s="55"/>
      <c r="C41" s="14"/>
      <c r="D41" s="21"/>
      <c r="E41" s="4"/>
      <c r="F41" s="3"/>
      <c r="G41" s="4"/>
      <c r="H41" s="3"/>
      <c r="I41" s="74"/>
      <c r="J41" s="98"/>
      <c r="K41" s="74"/>
      <c r="L41" s="75"/>
      <c r="M41" s="80"/>
      <c r="N41" s="79"/>
    </row>
    <row r="42" spans="1:14" ht="43.5" customHeight="1">
      <c r="A42" s="56" t="s">
        <v>41</v>
      </c>
      <c r="B42" s="54" t="s">
        <v>5</v>
      </c>
      <c r="C42" s="14"/>
      <c r="D42" s="21"/>
      <c r="E42" s="4"/>
      <c r="F42" s="3"/>
      <c r="G42" s="4"/>
      <c r="H42" s="3"/>
      <c r="I42" s="74"/>
      <c r="J42" s="98"/>
      <c r="K42" s="74"/>
      <c r="L42" s="75"/>
      <c r="M42" s="80"/>
      <c r="N42" s="79"/>
    </row>
    <row r="43" spans="1:14" ht="18">
      <c r="A43" s="57"/>
      <c r="B43" s="55"/>
      <c r="C43" s="14"/>
      <c r="D43" s="21"/>
      <c r="E43" s="4"/>
      <c r="F43" s="3"/>
      <c r="G43" s="4"/>
      <c r="H43" s="3"/>
      <c r="I43" s="74"/>
      <c r="J43" s="98"/>
      <c r="K43" s="74"/>
      <c r="L43" s="75"/>
      <c r="M43" s="80"/>
      <c r="N43" s="79"/>
    </row>
    <row r="44" spans="1:14" ht="36.75" customHeight="1">
      <c r="A44" s="56" t="s">
        <v>19</v>
      </c>
      <c r="B44" s="54" t="s">
        <v>5</v>
      </c>
      <c r="C44" s="14"/>
      <c r="D44" s="21"/>
      <c r="E44" s="4"/>
      <c r="F44" s="3">
        <v>50000</v>
      </c>
      <c r="G44" s="4"/>
      <c r="H44" s="7">
        <v>55000</v>
      </c>
      <c r="I44" s="80"/>
      <c r="J44" s="89">
        <v>58025</v>
      </c>
      <c r="K44" s="80"/>
      <c r="L44" s="79"/>
      <c r="M44" s="81"/>
      <c r="N44" s="79">
        <v>62939.79</v>
      </c>
    </row>
    <row r="45" spans="1:14" ht="34.5" customHeight="1">
      <c r="A45" s="56" t="s">
        <v>18</v>
      </c>
      <c r="B45" s="54" t="s">
        <v>5</v>
      </c>
      <c r="C45" s="14"/>
      <c r="D45" s="21"/>
      <c r="E45" s="5">
        <f>F45*E10</f>
        <v>1694915.2542372884</v>
      </c>
      <c r="F45" s="6">
        <f>F44/1.18</f>
        <v>42372.88135593221</v>
      </c>
      <c r="G45" s="5">
        <f>H45*G10</f>
        <v>419491.52542372886</v>
      </c>
      <c r="H45" s="6">
        <f>H44/1.18</f>
        <v>46610.16949152543</v>
      </c>
      <c r="I45" s="74">
        <f>J45*I10</f>
        <v>934300.2999999999</v>
      </c>
      <c r="J45" s="98">
        <v>49173.7</v>
      </c>
      <c r="K45" s="74">
        <v>487288.13</v>
      </c>
      <c r="L45" s="75">
        <f>K45/K10</f>
        <v>44298.920909090906</v>
      </c>
      <c r="M45" s="81">
        <f>N45*M10</f>
        <v>576948.0750000001</v>
      </c>
      <c r="N45" s="79">
        <f>N44/1.2</f>
        <v>52449.825000000004</v>
      </c>
    </row>
    <row r="46" spans="1:14" ht="19.5" customHeight="1">
      <c r="A46" s="60" t="s">
        <v>27</v>
      </c>
      <c r="B46" s="61"/>
      <c r="C46" s="40"/>
      <c r="D46" s="41"/>
      <c r="E46" s="42"/>
      <c r="F46" s="43"/>
      <c r="G46" s="5"/>
      <c r="H46" s="6"/>
      <c r="I46" s="74"/>
      <c r="J46" s="90">
        <f>J44/J45</f>
        <v>1.1800006914265146</v>
      </c>
      <c r="K46" s="80"/>
      <c r="L46" s="79"/>
      <c r="M46" s="81"/>
      <c r="N46" s="86">
        <f>N44/N45</f>
        <v>1.2</v>
      </c>
    </row>
    <row r="47" spans="1:14" ht="60" customHeight="1" thickBot="1">
      <c r="A47" s="85" t="s">
        <v>16</v>
      </c>
      <c r="B47" s="61" t="s">
        <v>5</v>
      </c>
      <c r="C47" s="40"/>
      <c r="D47" s="41"/>
      <c r="E47" s="42">
        <f>E40-E45</f>
        <v>1745343.5357627117</v>
      </c>
      <c r="F47" s="43">
        <f>E47/E10</f>
        <v>43633.58839406779</v>
      </c>
      <c r="G47" s="42" t="e">
        <f>G40-G45</f>
        <v>#REF!</v>
      </c>
      <c r="H47" s="43" t="e">
        <f>G47/G10</f>
        <v>#REF!</v>
      </c>
      <c r="I47" s="91">
        <f>I40-I45</f>
        <v>2466111.672692072</v>
      </c>
      <c r="J47" s="99">
        <f>I47/I10</f>
        <v>129795.35119431959</v>
      </c>
      <c r="K47" s="94"/>
      <c r="L47" s="95"/>
      <c r="M47" s="110">
        <f>(M45-M40)*(1-(1.25/100))</f>
        <v>-2035777.48864631</v>
      </c>
      <c r="N47" s="84">
        <f>M47/M10</f>
        <v>-185070.68078602818</v>
      </c>
    </row>
    <row r="48" spans="1:14" ht="18">
      <c r="A48" s="62" t="s">
        <v>24</v>
      </c>
      <c r="B48" s="63"/>
      <c r="C48" s="16"/>
      <c r="D48" s="23"/>
      <c r="E48" s="27"/>
      <c r="F48" s="11"/>
      <c r="G48" s="27"/>
      <c r="H48" s="11"/>
      <c r="I48" s="92"/>
      <c r="J48" s="100"/>
      <c r="K48" s="103"/>
      <c r="L48" s="104"/>
      <c r="M48" s="113"/>
      <c r="N48" s="114"/>
    </row>
    <row r="49" spans="1:14" ht="18">
      <c r="A49" s="58" t="s">
        <v>23</v>
      </c>
      <c r="B49" s="59" t="s">
        <v>25</v>
      </c>
      <c r="C49" s="17"/>
      <c r="D49" s="24"/>
      <c r="E49" s="28">
        <v>264</v>
      </c>
      <c r="F49" s="29"/>
      <c r="G49" s="28">
        <v>167.5</v>
      </c>
      <c r="H49" s="29"/>
      <c r="I49" s="74">
        <v>847</v>
      </c>
      <c r="J49" s="98"/>
      <c r="K49" s="74">
        <v>975.7</v>
      </c>
      <c r="L49" s="75"/>
      <c r="M49" s="78">
        <v>975.7</v>
      </c>
      <c r="N49" s="79"/>
    </row>
    <row r="50" spans="1:14" ht="33.75" thickBot="1">
      <c r="A50" s="64" t="s">
        <v>26</v>
      </c>
      <c r="B50" s="65" t="s">
        <v>5</v>
      </c>
      <c r="C50" s="18"/>
      <c r="D50" s="25"/>
      <c r="E50" s="30">
        <f>E40/E49</f>
        <v>13031.283295454545</v>
      </c>
      <c r="F50" s="31"/>
      <c r="G50" s="30" t="e">
        <f>G40/G49</f>
        <v>#REF!</v>
      </c>
      <c r="H50" s="31"/>
      <c r="I50" s="94">
        <f>I40/I49</f>
        <v>4014.6540409587624</v>
      </c>
      <c r="J50" s="101"/>
      <c r="K50" s="94" t="e">
        <f>K31/K49</f>
        <v>#REF!</v>
      </c>
      <c r="L50" s="95"/>
      <c r="M50" s="83">
        <f>M40/M49</f>
        <v>2704.207132259537</v>
      </c>
      <c r="N50" s="84"/>
    </row>
    <row r="51" spans="1:14" ht="16.5">
      <c r="A51" s="66"/>
      <c r="B51" s="67"/>
      <c r="C51" s="68"/>
      <c r="D51" s="68"/>
      <c r="E51" s="69"/>
      <c r="F51" s="69"/>
      <c r="G51" s="69"/>
      <c r="H51" s="69"/>
      <c r="I51" s="69"/>
      <c r="J51" s="69"/>
      <c r="K51" s="69"/>
      <c r="L51" s="69"/>
      <c r="M51" s="70"/>
      <c r="N51" s="70"/>
    </row>
    <row r="52" spans="1:14" ht="82.5" customHeight="1">
      <c r="A52" s="117" t="s">
        <v>13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9"/>
      <c r="N52" s="119"/>
    </row>
    <row r="53" spans="1:14" ht="9" customHeight="1">
      <c r="A53" s="71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</row>
    <row r="54" spans="1:14" ht="94.5" customHeight="1">
      <c r="A54" s="117" t="s">
        <v>14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9"/>
      <c r="N54" s="119"/>
    </row>
    <row r="55" spans="1:14" ht="12.7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</row>
    <row r="56" spans="1:14" ht="12.7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</row>
    <row r="57" spans="1:14" ht="12.7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</row>
  </sheetData>
  <sheetProtection/>
  <mergeCells count="17">
    <mergeCell ref="M2:N2"/>
    <mergeCell ref="A52:N52"/>
    <mergeCell ref="E7:F7"/>
    <mergeCell ref="I7:J7"/>
    <mergeCell ref="K6:L7"/>
    <mergeCell ref="D2:L2"/>
    <mergeCell ref="A6:A8"/>
    <mergeCell ref="B6:B8"/>
    <mergeCell ref="A4:N4"/>
    <mergeCell ref="C7:D7"/>
    <mergeCell ref="A54:N54"/>
    <mergeCell ref="G7:H7"/>
    <mergeCell ref="C6:D6"/>
    <mergeCell ref="G6:H6"/>
    <mergeCell ref="I6:J6"/>
    <mergeCell ref="E6:F6"/>
    <mergeCell ref="M6:N6"/>
  </mergeCells>
  <printOptions/>
  <pageMargins left="0.53" right="0.4" top="0.3" bottom="0.33" header="0.26" footer="0.29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Чекалева Ольга Филипповна</cp:lastModifiedBy>
  <cp:lastPrinted>2019-01-30T11:37:33Z</cp:lastPrinted>
  <dcterms:created xsi:type="dcterms:W3CDTF">1996-10-08T23:32:33Z</dcterms:created>
  <dcterms:modified xsi:type="dcterms:W3CDTF">2019-01-30T11:54:09Z</dcterms:modified>
  <cp:category/>
  <cp:version/>
  <cp:contentType/>
  <cp:contentStatus/>
</cp:coreProperties>
</file>