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2755" windowHeight="10785" activeTab="0"/>
  </bookViews>
  <sheets>
    <sheet name="Приложение 1" sheetId="1" r:id="rId1"/>
    <sheet name="Приложение 2" sheetId="2" r:id="rId2"/>
  </sheets>
  <externalReferences>
    <externalReference r:id="rId5"/>
  </externalReferences>
  <definedNames>
    <definedName name="_xlnm.Print_Area" localSheetId="1">'Приложение 2'!$A$1:$D$9</definedName>
  </definedNames>
  <calcPr fullCalcOnLoad="1" refMode="R1C1"/>
</workbook>
</file>

<file path=xl/sharedStrings.xml><?xml version="1.0" encoding="utf-8"?>
<sst xmlns="http://schemas.openxmlformats.org/spreadsheetml/2006/main" count="155" uniqueCount="108">
  <si>
    <t xml:space="preserve">Приложение № 1 к протоколу заседания правления Государственного комитета Республики Карелия по ценам и тарифам от 14.12.2018 № 144     </t>
  </si>
  <si>
    <t xml:space="preserve">Необходимая валовая выручка АО "Норд Гидро" на производство электрической энергии (мощности) МГЭС "Ляскеля", МГЭС "Рюмякоски" и МГЭС "Каллиокоски"на 2019-2021 годы                                                                                 </t>
  </si>
  <si>
    <t>№
п/п</t>
  </si>
  <si>
    <t>Наименование показателя</t>
  </si>
  <si>
    <t>Единица измерения</t>
  </si>
  <si>
    <t>Утверждено Госкомитетом на 2019 год</t>
  </si>
  <si>
    <t>Утверждено Госкомитетом на 2020 год</t>
  </si>
  <si>
    <t>Утверждено Госкомитетом на 2021 год</t>
  </si>
  <si>
    <t>АО "Норд Гидро", всего</t>
  </si>
  <si>
    <t>в том числе:</t>
  </si>
  <si>
    <t>МГЭС "Ляскеля"</t>
  </si>
  <si>
    <t>МГЭС "Рюмякоски"</t>
  </si>
  <si>
    <t>МГЭС "Каллиокоски"</t>
  </si>
  <si>
    <t>4.1.</t>
  </si>
  <si>
    <t>4.2.</t>
  </si>
  <si>
    <t>4.3.</t>
  </si>
  <si>
    <t>5.1.</t>
  </si>
  <si>
    <t>5.2.</t>
  </si>
  <si>
    <t>5.3.</t>
  </si>
  <si>
    <t>6.</t>
  </si>
  <si>
    <t>6.1.</t>
  </si>
  <si>
    <t>6.2.</t>
  </si>
  <si>
    <t>6.3.</t>
  </si>
  <si>
    <t>1.</t>
  </si>
  <si>
    <t>Фиксированные расходы</t>
  </si>
  <si>
    <t>тыс. руб.</t>
  </si>
  <si>
    <t>1.1</t>
  </si>
  <si>
    <t>Покупная электрическая энергия</t>
  </si>
  <si>
    <t>1.2.</t>
  </si>
  <si>
    <t>Заработная плата основного производственного персонала</t>
  </si>
  <si>
    <t>1.3.</t>
  </si>
  <si>
    <t>Другие расходы, связанные с производством и реализацией продукции, в том числе:</t>
  </si>
  <si>
    <t>1.3.1.</t>
  </si>
  <si>
    <t>экологический контроль производственных факторов</t>
  </si>
  <si>
    <t>1.3.2.</t>
  </si>
  <si>
    <t>страхование  гражданской отвественности владельца ГЭС, страхование опасного объекта, страхование имущественных рисков</t>
  </si>
  <si>
    <t>1.3.3.</t>
  </si>
  <si>
    <t>расходные материалы на производственные нужды</t>
  </si>
  <si>
    <t>1.3.4.</t>
  </si>
  <si>
    <t>расходные материалы на хозяйственные нужды</t>
  </si>
  <si>
    <t>1.3.5.</t>
  </si>
  <si>
    <t>услуги связи и передачи данных</t>
  </si>
  <si>
    <t>1.3.6.</t>
  </si>
  <si>
    <t>охрана объекта</t>
  </si>
  <si>
    <t>1.3.7.</t>
  </si>
  <si>
    <t>обслуживание АИИС КУЭ</t>
  </si>
  <si>
    <t>1.3.8.</t>
  </si>
  <si>
    <t>Содержание и обслуживание основных производственных фондов</t>
  </si>
  <si>
    <t>1.3.8.1.</t>
  </si>
  <si>
    <t>Сервисное обслуживание основного производственного оборудования</t>
  </si>
  <si>
    <t>1.3.8.2.</t>
  </si>
  <si>
    <t>Ремонт и модернизация основных производственных фондов</t>
  </si>
  <si>
    <t>1.3.8.3.</t>
  </si>
  <si>
    <t>Прочие расходы по содержанию и эксплуатации производственного оборудования фиксированные</t>
  </si>
  <si>
    <t>1.3.9.</t>
  </si>
  <si>
    <t>организация мероприятий по профилактике и устранению чрезвычайных ситуаций</t>
  </si>
  <si>
    <t>1.3.10.</t>
  </si>
  <si>
    <t>услуги сторонних организаций по уборке территорий (вывоз мусора, расчистка снега и т.п.)</t>
  </si>
  <si>
    <t>1.3.11.</t>
  </si>
  <si>
    <t>общепроизводственные и общехозяйственные фиксируемые расходы, относимые на объект</t>
  </si>
  <si>
    <t>1.4.12</t>
  </si>
  <si>
    <t>прочие расходы по содержанию и эксплуатации производственного оборудования (фиксированные)</t>
  </si>
  <si>
    <t>1.3.12.</t>
  </si>
  <si>
    <t>Работы и услуги производственного характера, не учтенные в других разделах, подконтрольные</t>
  </si>
  <si>
    <t>1.4.</t>
  </si>
  <si>
    <t>Амортизация основных средств</t>
  </si>
  <si>
    <t>2.</t>
  </si>
  <si>
    <t>Корректируемые расходы</t>
  </si>
  <si>
    <t>2.1.</t>
  </si>
  <si>
    <t>Страховые взносы в государственные внебюджетные фонды</t>
  </si>
  <si>
    <t>2.2.</t>
  </si>
  <si>
    <t>Арендная плата, в том числе:</t>
  </si>
  <si>
    <t>2.2.1.</t>
  </si>
  <si>
    <t>аренда земельных (лесных) участков под размещение основных производственных фондов</t>
  </si>
  <si>
    <t>2.2.2</t>
  </si>
  <si>
    <t>аренда транспортных средств для хозяйственных нужд объекта</t>
  </si>
  <si>
    <t>2.3.</t>
  </si>
  <si>
    <t>Налоги, в том числе:</t>
  </si>
  <si>
    <t>2.3.1.</t>
  </si>
  <si>
    <t>налог на имущество</t>
  </si>
  <si>
    <t>2.3.2.</t>
  </si>
  <si>
    <t>водный налог</t>
  </si>
  <si>
    <t>2.3.3.</t>
  </si>
  <si>
    <t>налог на землю</t>
  </si>
  <si>
    <t>2.3.4.</t>
  </si>
  <si>
    <t>плата за негативное воздействие на окружающую среду</t>
  </si>
  <si>
    <t>2.4.</t>
  </si>
  <si>
    <t>Расходы на коммерческий учет электроэнергии</t>
  </si>
  <si>
    <t>3.</t>
  </si>
  <si>
    <t>Прибыль, облагаемая налогом, всего, в том числе:</t>
  </si>
  <si>
    <t>3.1.</t>
  </si>
  <si>
    <t>прибыль на возврат инвестированного капитала</t>
  </si>
  <si>
    <t>3.2.</t>
  </si>
  <si>
    <t>доход на инвестированный капитал</t>
  </si>
  <si>
    <t>3.3.</t>
  </si>
  <si>
    <t>другие (недополученные доходы прошлых лет)</t>
  </si>
  <si>
    <t>5.</t>
  </si>
  <si>
    <t>Необходимая валовая выручка</t>
  </si>
  <si>
    <t xml:space="preserve">Тарифы на электрическую энергию (мощность), произведенную на функционирующих на основе использования возобновляемых источников энергии квалифицированных генерирующих объектах акционерного общества «Норд Гидро» (малые  гидроэлектростанции  «Ляскеля», «Рюмякоски»  и «Каллиокоски») и приобретаемую в целях компенсации потерь в электрических сетях с 1 января 2019 года по 31 декабря 2019 года
</t>
  </si>
  <si>
    <t>Наименование организации</t>
  </si>
  <si>
    <t>Двухставочный тариф</t>
  </si>
  <si>
    <t>Одноставочный тариф</t>
  </si>
  <si>
    <t>ставка платы за электрическую мощность</t>
  </si>
  <si>
    <t>ставка платы за электрическую энергию</t>
  </si>
  <si>
    <t>руб./МВт·мес</t>
  </si>
  <si>
    <t>руб./МВт·ч</t>
  </si>
  <si>
    <t>Акционерное общество "Норд Гидро"</t>
  </si>
  <si>
    <t xml:space="preserve">Приложение № 2 к протоколу заседания Правления Государственного комитета Республики Карелия по ценам и тарифам от 14.12.2018 № 144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</si>
</sst>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;\(#,##0.000\);\-"/>
  </numFmts>
  <fonts count="1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18" applyNumberFormat="1" applyFont="1" applyFill="1" applyBorder="1" applyAlignment="1">
      <alignment horizontal="center" vertical="center"/>
      <protection/>
    </xf>
    <xf numFmtId="0" fontId="1" fillId="0" borderId="1" xfId="0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 2" xfId="17"/>
    <cellStyle name="Обычный 2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%20&#1055;&#1088;&#1072;&#1074;&#1083;&#1077;&#1085;&#1080;&#1102;%2014.12.2018\14.12.2018_&#1056;&#1077;&#1096;&#1080;&#1083;&#1080;%20&#1085;&#1072;%20&#1055;&#1088;&#1072;&#1074;&#1083;&#1077;&#1085;&#1080;&#1080;\&#1085;&#1072;%20&#1101;&#1082;&#1088;&#1072;&#1085;%2014.12.2018%20&#1053;&#1086;&#1088;&#1076;%20&#1043;&#1080;&#1076;&#1088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.1"/>
      <sheetName val="2020-2021"/>
      <sheetName val="Приложение 2"/>
      <sheetName val="Объемы"/>
    </sheetNames>
    <sheetDataSet>
      <sheetData sheetId="0">
        <row r="16">
          <cell r="AN16">
            <v>875.03456352</v>
          </cell>
          <cell r="AO16">
            <v>27.96251926</v>
          </cell>
          <cell r="AP16">
            <v>119.53090733999998</v>
          </cell>
        </row>
        <row r="24">
          <cell r="AN24">
            <v>4477.419999999999</v>
          </cell>
          <cell r="AO24">
            <v>3025.61</v>
          </cell>
          <cell r="AP24">
            <v>3381.84</v>
          </cell>
        </row>
        <row r="49">
          <cell r="AN49">
            <v>-2652.2915098305093</v>
          </cell>
          <cell r="AO49">
            <v>-1016.5460999999985</v>
          </cell>
          <cell r="AP49">
            <v>-2800.731949999997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view="pageBreakPreview" zoomScale="85" zoomScaleNormal="85" zoomScaleSheetLayoutView="85" workbookViewId="0" topLeftCell="A16">
      <selection activeCell="D42" sqref="D42"/>
    </sheetView>
  </sheetViews>
  <sheetFormatPr defaultColWidth="9.00390625" defaultRowHeight="12.75"/>
  <cols>
    <col min="1" max="1" width="7.25390625" style="1" bestFit="1" customWidth="1"/>
    <col min="2" max="2" width="65.25390625" style="4" customWidth="1"/>
    <col min="3" max="3" width="13.75390625" style="1" customWidth="1"/>
    <col min="4" max="5" width="17.375" style="2" customWidth="1"/>
    <col min="6" max="6" width="17.625" style="2" customWidth="1"/>
    <col min="7" max="7" width="17.375" style="2" customWidth="1"/>
    <col min="8" max="9" width="14.00390625" style="2" hidden="1" customWidth="1"/>
    <col min="10" max="10" width="20.625" style="2" customWidth="1"/>
    <col min="11" max="11" width="21.75390625" style="2" customWidth="1"/>
    <col min="12" max="13" width="14.00390625" style="2" hidden="1" customWidth="1"/>
    <col min="14" max="14" width="22.75390625" style="2" customWidth="1"/>
    <col min="15" max="15" width="19.00390625" style="2" customWidth="1"/>
    <col min="16" max="16384" width="9.125" style="2" customWidth="1"/>
  </cols>
  <sheetData>
    <row r="1" spans="2:15" ht="91.5" customHeight="1">
      <c r="B1" s="2"/>
      <c r="C1" s="2"/>
      <c r="L1" s="3" t="s">
        <v>0</v>
      </c>
      <c r="M1" s="3"/>
      <c r="N1" s="3"/>
      <c r="O1" s="3"/>
    </row>
    <row r="2" ht="17.25" customHeight="1"/>
    <row r="3" spans="1:15" ht="36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ht="16.5" thickBot="1"/>
    <row r="5" spans="1:15" ht="18" customHeight="1">
      <c r="A5" s="31" t="s">
        <v>2</v>
      </c>
      <c r="B5" s="32" t="s">
        <v>3</v>
      </c>
      <c r="C5" s="32" t="s">
        <v>4</v>
      </c>
      <c r="D5" s="32" t="s">
        <v>5</v>
      </c>
      <c r="E5" s="32"/>
      <c r="F5" s="32"/>
      <c r="G5" s="32"/>
      <c r="H5" s="32" t="s">
        <v>6</v>
      </c>
      <c r="I5" s="32"/>
      <c r="J5" s="32"/>
      <c r="K5" s="32"/>
      <c r="L5" s="32" t="s">
        <v>7</v>
      </c>
      <c r="M5" s="33"/>
      <c r="N5" s="33"/>
      <c r="O5" s="34"/>
    </row>
    <row r="6" spans="1:15" ht="15.75" customHeight="1">
      <c r="A6" s="35"/>
      <c r="B6" s="30"/>
      <c r="C6" s="30"/>
      <c r="D6" s="30" t="s">
        <v>8</v>
      </c>
      <c r="E6" s="30" t="s">
        <v>9</v>
      </c>
      <c r="F6" s="30"/>
      <c r="G6" s="30"/>
      <c r="H6" s="30" t="s">
        <v>8</v>
      </c>
      <c r="I6" s="30" t="s">
        <v>9</v>
      </c>
      <c r="J6" s="30"/>
      <c r="K6" s="30"/>
      <c r="L6" s="30" t="s">
        <v>8</v>
      </c>
      <c r="M6" s="30" t="s">
        <v>9</v>
      </c>
      <c r="N6" s="30"/>
      <c r="O6" s="36"/>
    </row>
    <row r="7" spans="1:15" s="1" customFormat="1" ht="63" customHeight="1">
      <c r="A7" s="35"/>
      <c r="B7" s="30"/>
      <c r="C7" s="30"/>
      <c r="D7" s="30"/>
      <c r="E7" s="6" t="s">
        <v>10</v>
      </c>
      <c r="F7" s="6" t="s">
        <v>11</v>
      </c>
      <c r="G7" s="6" t="s">
        <v>12</v>
      </c>
      <c r="H7" s="30"/>
      <c r="I7" s="6" t="s">
        <v>10</v>
      </c>
      <c r="J7" s="6" t="s">
        <v>11</v>
      </c>
      <c r="K7" s="6" t="s">
        <v>12</v>
      </c>
      <c r="L7" s="30"/>
      <c r="M7" s="6" t="s">
        <v>10</v>
      </c>
      <c r="N7" s="6" t="s">
        <v>11</v>
      </c>
      <c r="O7" s="37" t="s">
        <v>12</v>
      </c>
    </row>
    <row r="8" spans="1:15" s="10" customFormat="1" ht="15.75">
      <c r="A8" s="38">
        <v>1</v>
      </c>
      <c r="B8" s="8">
        <v>2</v>
      </c>
      <c r="C8" s="7">
        <v>3</v>
      </c>
      <c r="D8" s="8">
        <v>4</v>
      </c>
      <c r="E8" s="9" t="s">
        <v>13</v>
      </c>
      <c r="F8" s="8" t="s">
        <v>14</v>
      </c>
      <c r="G8" s="8" t="s">
        <v>15</v>
      </c>
      <c r="H8" s="8">
        <v>5</v>
      </c>
      <c r="I8" s="8" t="s">
        <v>16</v>
      </c>
      <c r="J8" s="8" t="s">
        <v>17</v>
      </c>
      <c r="K8" s="8" t="s">
        <v>18</v>
      </c>
      <c r="L8" s="8" t="s">
        <v>19</v>
      </c>
      <c r="M8" s="8" t="s">
        <v>20</v>
      </c>
      <c r="N8" s="8" t="s">
        <v>21</v>
      </c>
      <c r="O8" s="39" t="s">
        <v>22</v>
      </c>
    </row>
    <row r="9" spans="1:15" s="14" customFormat="1" ht="15.75">
      <c r="A9" s="40" t="s">
        <v>23</v>
      </c>
      <c r="B9" s="11" t="s">
        <v>24</v>
      </c>
      <c r="C9" s="12" t="s">
        <v>25</v>
      </c>
      <c r="D9" s="13">
        <f>D10+D11+D12++D29</f>
        <v>59776.261693915236</v>
      </c>
      <c r="E9" s="13">
        <f>E10+E11+E12+E29</f>
        <v>47671.7484383276</v>
      </c>
      <c r="F9" s="13">
        <f>F10+F11+F12+F29</f>
        <v>5147.2983991837</v>
      </c>
      <c r="G9" s="13">
        <f>G10+G11+G12+G29</f>
        <v>6957.21485640394</v>
      </c>
      <c r="H9" s="13">
        <f>H10+H11+H12++H29</f>
        <v>12516.07</v>
      </c>
      <c r="I9" s="13">
        <f>I10+I11+I12+I29</f>
        <v>0</v>
      </c>
      <c r="J9" s="13">
        <f>J10+J11+J12+J29</f>
        <v>5322.299999999999</v>
      </c>
      <c r="K9" s="13">
        <f>K10+K11+K12+K29</f>
        <v>7193.769999999999</v>
      </c>
      <c r="L9" s="13">
        <f>L10+L11+L12++L29</f>
        <v>12859.07</v>
      </c>
      <c r="M9" s="13">
        <f>M10+M11+M12+M29</f>
        <v>0</v>
      </c>
      <c r="N9" s="13">
        <f>N10+N11+N12+N29</f>
        <v>5530.0999999999985</v>
      </c>
      <c r="O9" s="41">
        <f>O10+O11+O12+O29</f>
        <v>7476.419999999999</v>
      </c>
    </row>
    <row r="10" spans="1:15" s="10" customFormat="1" ht="15.75">
      <c r="A10" s="42" t="s">
        <v>26</v>
      </c>
      <c r="B10" s="15" t="s">
        <v>27</v>
      </c>
      <c r="C10" s="6" t="s">
        <v>25</v>
      </c>
      <c r="D10" s="16">
        <f>SUM(E10:G10)</f>
        <v>89.718</v>
      </c>
      <c r="E10" s="16">
        <v>0</v>
      </c>
      <c r="F10" s="16">
        <v>34.517</v>
      </c>
      <c r="G10" s="16">
        <v>55.201</v>
      </c>
      <c r="H10" s="16">
        <f>I10+J10+K10</f>
        <v>92.77</v>
      </c>
      <c r="I10" s="17"/>
      <c r="J10" s="18">
        <v>35.69</v>
      </c>
      <c r="K10" s="18">
        <v>57.08</v>
      </c>
      <c r="L10" s="16">
        <v>96.48</v>
      </c>
      <c r="M10" s="18"/>
      <c r="N10" s="18">
        <v>37.12</v>
      </c>
      <c r="O10" s="43">
        <v>59.36</v>
      </c>
    </row>
    <row r="11" spans="1:15" s="10" customFormat="1" ht="15.75">
      <c r="A11" s="42" t="s">
        <v>28</v>
      </c>
      <c r="B11" s="15" t="s">
        <v>29</v>
      </c>
      <c r="C11" s="6" t="s">
        <v>25</v>
      </c>
      <c r="D11" s="16">
        <f aca="true" t="shared" si="0" ref="D11:D45">SUM(E11:G11)</f>
        <v>4861.509999999999</v>
      </c>
      <c r="E11" s="16">
        <v>4421.71</v>
      </c>
      <c r="F11" s="16">
        <v>237.73</v>
      </c>
      <c r="G11" s="16">
        <v>202.07</v>
      </c>
      <c r="H11" s="16">
        <f>I11+J11+K11</f>
        <v>454.75</v>
      </c>
      <c r="I11" s="17"/>
      <c r="J11" s="18">
        <v>245.81</v>
      </c>
      <c r="K11" s="18">
        <v>208.94</v>
      </c>
      <c r="L11" s="16">
        <v>472.95</v>
      </c>
      <c r="M11" s="18"/>
      <c r="N11" s="18">
        <v>255.65</v>
      </c>
      <c r="O11" s="43">
        <v>217.3</v>
      </c>
    </row>
    <row r="12" spans="1:15" s="10" customFormat="1" ht="31.5">
      <c r="A12" s="42" t="s">
        <v>30</v>
      </c>
      <c r="B12" s="15" t="s">
        <v>31</v>
      </c>
      <c r="C12" s="6" t="s">
        <v>25</v>
      </c>
      <c r="D12" s="16">
        <f t="shared" si="0"/>
        <v>29692.29769391524</v>
      </c>
      <c r="E12" s="16">
        <f>E13+E14+E15+E16+E17+E18+E19+E20+E24+E25+E26+E28</f>
        <v>18117.3024383276</v>
      </c>
      <c r="F12" s="16">
        <f>F13+F14+F15+F16+F17+F18+F19+F20+F24+F25+F26+F28</f>
        <v>4875.0513991837</v>
      </c>
      <c r="G12" s="16">
        <f>G13+G14+G15+G16+G17+G18+G19+G20+G24+G25+G26+G28</f>
        <v>6699.94385640394</v>
      </c>
      <c r="H12" s="16">
        <f>H13+H14+H15+H16+H17+H18+H19+H20+H24+H25+H26+H28</f>
        <v>11968.55</v>
      </c>
      <c r="I12" s="16">
        <f>I13+I14+I15+I16+I17+I18+I19+I20+I24+I25+I26+I28</f>
        <v>0</v>
      </c>
      <c r="J12" s="16">
        <f>J13+J14+J15+J16+J17+J18+J19+J20+J25+J26+J28</f>
        <v>5040.799999999999</v>
      </c>
      <c r="K12" s="16">
        <f>K13+K14+K15+K16+K17+K18+K19+K20+K25+K26+K28</f>
        <v>6927.749999999999</v>
      </c>
      <c r="L12" s="16">
        <f>L13+L14+L15+L16+L17+L18+L19+L20+L24+L25+L26+L28</f>
        <v>12289.64</v>
      </c>
      <c r="M12" s="16">
        <f>M13+M14+M15+M16+M17+M18+M19+M20+M24+M25+M26+M28</f>
        <v>0</v>
      </c>
      <c r="N12" s="16">
        <f>N13+N14+N15+N16+N17+N18+N19+N20+N25+N26+N28</f>
        <v>5237.329999999999</v>
      </c>
      <c r="O12" s="44">
        <f>O13+O14+O15+O16+O17+O18+O19+O20+O25+O26+O28</f>
        <v>7199.759999999999</v>
      </c>
    </row>
    <row r="13" spans="1:15" s="10" customFormat="1" ht="15.75">
      <c r="A13" s="42" t="s">
        <v>32</v>
      </c>
      <c r="B13" s="15" t="s">
        <v>33</v>
      </c>
      <c r="C13" s="6" t="s">
        <v>25</v>
      </c>
      <c r="D13" s="16">
        <f t="shared" si="0"/>
        <v>250.11</v>
      </c>
      <c r="E13" s="16">
        <v>83.37</v>
      </c>
      <c r="F13" s="16">
        <v>83.37</v>
      </c>
      <c r="G13" s="16">
        <v>83.37</v>
      </c>
      <c r="H13" s="16">
        <f aca="true" t="shared" si="1" ref="H13:H19">I13+J13+K13</f>
        <v>172.4</v>
      </c>
      <c r="I13" s="17"/>
      <c r="J13" s="18">
        <v>86.2</v>
      </c>
      <c r="K13" s="18">
        <v>86.2</v>
      </c>
      <c r="L13" s="16">
        <v>179.3</v>
      </c>
      <c r="M13" s="18"/>
      <c r="N13" s="18">
        <v>89.65</v>
      </c>
      <c r="O13" s="43">
        <v>89.65</v>
      </c>
    </row>
    <row r="14" spans="1:15" ht="47.25">
      <c r="A14" s="42" t="s">
        <v>34</v>
      </c>
      <c r="B14" s="15" t="s">
        <v>35</v>
      </c>
      <c r="C14" s="6" t="s">
        <v>25</v>
      </c>
      <c r="D14" s="16">
        <f t="shared" si="0"/>
        <v>204.099</v>
      </c>
      <c r="E14" s="19">
        <v>159.978</v>
      </c>
      <c r="F14" s="19">
        <v>15.469</v>
      </c>
      <c r="G14" s="19">
        <v>28.652</v>
      </c>
      <c r="H14" s="16">
        <f t="shared" si="1"/>
        <v>45.62</v>
      </c>
      <c r="I14" s="17"/>
      <c r="J14" s="18">
        <v>15.99</v>
      </c>
      <c r="K14" s="18">
        <v>29.63</v>
      </c>
      <c r="L14" s="16">
        <v>47.44</v>
      </c>
      <c r="M14" s="18"/>
      <c r="N14" s="18">
        <v>16.63</v>
      </c>
      <c r="O14" s="43">
        <v>30.81</v>
      </c>
    </row>
    <row r="15" spans="1:15" ht="15.75">
      <c r="A15" s="42" t="s">
        <v>36</v>
      </c>
      <c r="B15" s="15" t="s">
        <v>37</v>
      </c>
      <c r="C15" s="6" t="s">
        <v>25</v>
      </c>
      <c r="D15" s="16">
        <f t="shared" si="0"/>
        <v>1022.52799012</v>
      </c>
      <c r="E15" s="16">
        <f>'[1]Приложение 1'!$AN$16</f>
        <v>875.03456352</v>
      </c>
      <c r="F15" s="16">
        <f>'[1]Приложение 1'!$AO$16</f>
        <v>27.96251926</v>
      </c>
      <c r="G15" s="16">
        <f>'[1]Приложение 1'!$AP$16</f>
        <v>119.53090733999998</v>
      </c>
      <c r="H15" s="16">
        <f t="shared" si="1"/>
        <v>152.5</v>
      </c>
      <c r="I15" s="17"/>
      <c r="J15" s="18">
        <v>28.91</v>
      </c>
      <c r="K15" s="18">
        <v>123.59</v>
      </c>
      <c r="L15" s="16">
        <v>158.61</v>
      </c>
      <c r="M15" s="18"/>
      <c r="N15" s="18">
        <v>30.07</v>
      </c>
      <c r="O15" s="43">
        <v>128.54</v>
      </c>
    </row>
    <row r="16" spans="1:15" ht="15.75">
      <c r="A16" s="42" t="s">
        <v>38</v>
      </c>
      <c r="B16" s="15" t="s">
        <v>39</v>
      </c>
      <c r="C16" s="6" t="s">
        <v>25</v>
      </c>
      <c r="D16" s="16">
        <f t="shared" si="0"/>
        <v>26.781</v>
      </c>
      <c r="E16" s="20">
        <v>26.48</v>
      </c>
      <c r="F16" s="20">
        <v>0</v>
      </c>
      <c r="G16" s="20">
        <v>0.301</v>
      </c>
      <c r="H16" s="16">
        <f t="shared" si="1"/>
        <v>0.31</v>
      </c>
      <c r="I16" s="17"/>
      <c r="J16" s="18">
        <v>0</v>
      </c>
      <c r="K16" s="18">
        <v>0.31</v>
      </c>
      <c r="L16" s="16">
        <v>0.32</v>
      </c>
      <c r="M16" s="18"/>
      <c r="N16" s="18">
        <v>0</v>
      </c>
      <c r="O16" s="43">
        <v>0.32</v>
      </c>
    </row>
    <row r="17" spans="1:15" ht="15.75">
      <c r="A17" s="42" t="s">
        <v>40</v>
      </c>
      <c r="B17" s="15" t="s">
        <v>41</v>
      </c>
      <c r="C17" s="6" t="s">
        <v>25</v>
      </c>
      <c r="D17" s="16">
        <f t="shared" si="0"/>
        <v>415.562</v>
      </c>
      <c r="E17" s="16">
        <v>42.972</v>
      </c>
      <c r="F17" s="16">
        <v>166.716</v>
      </c>
      <c r="G17" s="16">
        <v>205.874</v>
      </c>
      <c r="H17" s="16">
        <f t="shared" si="1"/>
        <v>385.25</v>
      </c>
      <c r="I17" s="17"/>
      <c r="J17" s="18">
        <v>172.38</v>
      </c>
      <c r="K17" s="18">
        <v>212.87</v>
      </c>
      <c r="L17" s="16">
        <v>400.67</v>
      </c>
      <c r="M17" s="18"/>
      <c r="N17" s="21">
        <v>179.28</v>
      </c>
      <c r="O17" s="43">
        <v>221.39</v>
      </c>
    </row>
    <row r="18" spans="1:15" ht="15.75">
      <c r="A18" s="42" t="s">
        <v>42</v>
      </c>
      <c r="B18" s="15" t="s">
        <v>43</v>
      </c>
      <c r="C18" s="6" t="s">
        <v>25</v>
      </c>
      <c r="D18" s="16">
        <f t="shared" si="0"/>
        <v>1611.3629999999998</v>
      </c>
      <c r="E18" s="16">
        <v>0</v>
      </c>
      <c r="F18" s="16">
        <v>799.236048</v>
      </c>
      <c r="G18" s="16">
        <v>812.126952</v>
      </c>
      <c r="H18" s="16">
        <f t="shared" si="1"/>
        <v>1666.15</v>
      </c>
      <c r="I18" s="17"/>
      <c r="J18" s="18">
        <v>826.41</v>
      </c>
      <c r="K18" s="18">
        <v>839.74</v>
      </c>
      <c r="L18" s="16">
        <v>1732.8</v>
      </c>
      <c r="M18" s="18"/>
      <c r="N18" s="18">
        <v>859.47</v>
      </c>
      <c r="O18" s="43">
        <v>873.33</v>
      </c>
    </row>
    <row r="19" spans="1:15" ht="15.75">
      <c r="A19" s="42" t="s">
        <v>44</v>
      </c>
      <c r="B19" s="15" t="s">
        <v>45</v>
      </c>
      <c r="C19" s="6" t="s">
        <v>25</v>
      </c>
      <c r="D19" s="16">
        <f t="shared" si="0"/>
        <v>1230.5079</v>
      </c>
      <c r="E19" s="16">
        <v>410.1693</v>
      </c>
      <c r="F19" s="16">
        <v>410.1693</v>
      </c>
      <c r="G19" s="16">
        <v>410.1693</v>
      </c>
      <c r="H19" s="16">
        <f t="shared" si="1"/>
        <v>848.24</v>
      </c>
      <c r="I19" s="17"/>
      <c r="J19" s="18">
        <v>424.12</v>
      </c>
      <c r="K19" s="18">
        <v>424.12</v>
      </c>
      <c r="L19" s="16">
        <v>882.16</v>
      </c>
      <c r="M19" s="18"/>
      <c r="N19" s="18">
        <v>441.08</v>
      </c>
      <c r="O19" s="43">
        <v>441.08</v>
      </c>
    </row>
    <row r="20" spans="1:15" ht="31.5">
      <c r="A20" s="42" t="s">
        <v>46</v>
      </c>
      <c r="B20" s="15" t="s">
        <v>47</v>
      </c>
      <c r="C20" s="6" t="s">
        <v>25</v>
      </c>
      <c r="D20" s="16">
        <f t="shared" si="0"/>
        <v>13460.425</v>
      </c>
      <c r="E20" s="20">
        <f aca="true" t="shared" si="2" ref="E20:O20">E21+E22+E23</f>
        <v>11754.855</v>
      </c>
      <c r="F20" s="20">
        <f t="shared" si="2"/>
        <v>174.92</v>
      </c>
      <c r="G20" s="20">
        <f t="shared" si="2"/>
        <v>1530.65</v>
      </c>
      <c r="H20" s="20">
        <f t="shared" si="2"/>
        <v>1763.57</v>
      </c>
      <c r="I20" s="20">
        <f t="shared" si="2"/>
        <v>0</v>
      </c>
      <c r="J20" s="20">
        <f t="shared" si="2"/>
        <v>180.87</v>
      </c>
      <c r="K20" s="20">
        <f t="shared" si="2"/>
        <v>1582.6999999999998</v>
      </c>
      <c r="L20" s="20">
        <f t="shared" si="2"/>
        <v>1834.1000000000001</v>
      </c>
      <c r="M20" s="20">
        <f t="shared" si="2"/>
        <v>0</v>
      </c>
      <c r="N20" s="20">
        <f t="shared" si="2"/>
        <v>188.1</v>
      </c>
      <c r="O20" s="45">
        <f t="shared" si="2"/>
        <v>1646</v>
      </c>
    </row>
    <row r="21" spans="1:15" ht="31.5">
      <c r="A21" s="42" t="s">
        <v>48</v>
      </c>
      <c r="B21" s="15" t="s">
        <v>49</v>
      </c>
      <c r="C21" s="6" t="s">
        <v>25</v>
      </c>
      <c r="D21" s="16">
        <f t="shared" si="0"/>
        <v>964.55</v>
      </c>
      <c r="E21" s="16">
        <v>642.42</v>
      </c>
      <c r="F21" s="16">
        <v>134.92</v>
      </c>
      <c r="G21" s="16">
        <v>187.21</v>
      </c>
      <c r="H21" s="16">
        <f aca="true" t="shared" si="3" ref="H21:H26">I21+J21+K21</f>
        <v>333.09000000000003</v>
      </c>
      <c r="I21" s="17"/>
      <c r="J21" s="18">
        <v>139.51</v>
      </c>
      <c r="K21" s="18">
        <v>193.58</v>
      </c>
      <c r="L21" s="16">
        <v>346.41</v>
      </c>
      <c r="M21" s="18"/>
      <c r="N21" s="18">
        <v>145.09</v>
      </c>
      <c r="O21" s="43">
        <v>201.32</v>
      </c>
    </row>
    <row r="22" spans="1:15" ht="15.75">
      <c r="A22" s="42" t="s">
        <v>50</v>
      </c>
      <c r="B22" s="15" t="s">
        <v>51</v>
      </c>
      <c r="C22" s="6" t="s">
        <v>25</v>
      </c>
      <c r="D22" s="16">
        <f t="shared" si="0"/>
        <v>12375.875</v>
      </c>
      <c r="E22" s="16">
        <v>11072.435</v>
      </c>
      <c r="F22" s="16">
        <v>0</v>
      </c>
      <c r="G22" s="16">
        <v>1303.44</v>
      </c>
      <c r="H22" s="16">
        <f t="shared" si="3"/>
        <v>1347.76</v>
      </c>
      <c r="I22" s="17"/>
      <c r="J22" s="18">
        <v>0</v>
      </c>
      <c r="K22" s="18">
        <v>1347.76</v>
      </c>
      <c r="L22" s="16">
        <v>1401.67</v>
      </c>
      <c r="M22" s="18"/>
      <c r="N22" s="21">
        <v>0</v>
      </c>
      <c r="O22" s="43">
        <v>1401.67</v>
      </c>
    </row>
    <row r="23" spans="1:15" ht="31.5">
      <c r="A23" s="42" t="s">
        <v>52</v>
      </c>
      <c r="B23" s="15" t="s">
        <v>53</v>
      </c>
      <c r="C23" s="6" t="s">
        <v>25</v>
      </c>
      <c r="D23" s="16">
        <f t="shared" si="0"/>
        <v>120</v>
      </c>
      <c r="E23" s="16">
        <v>40</v>
      </c>
      <c r="F23" s="16">
        <v>40</v>
      </c>
      <c r="G23" s="16">
        <v>40</v>
      </c>
      <c r="H23" s="16">
        <f t="shared" si="3"/>
        <v>82.72</v>
      </c>
      <c r="I23" s="17"/>
      <c r="J23" s="18">
        <v>41.36</v>
      </c>
      <c r="K23" s="18">
        <v>41.36</v>
      </c>
      <c r="L23" s="16">
        <v>86.02</v>
      </c>
      <c r="M23" s="18"/>
      <c r="N23" s="18">
        <v>43.01</v>
      </c>
      <c r="O23" s="43">
        <v>43.01</v>
      </c>
    </row>
    <row r="24" spans="1:15" ht="31.5">
      <c r="A24" s="42" t="s">
        <v>54</v>
      </c>
      <c r="B24" s="15" t="s">
        <v>55</v>
      </c>
      <c r="C24" s="6" t="s">
        <v>25</v>
      </c>
      <c r="D24" s="16">
        <f t="shared" si="0"/>
        <v>9.322</v>
      </c>
      <c r="E24" s="16">
        <v>9.322</v>
      </c>
      <c r="F24" s="16">
        <v>0</v>
      </c>
      <c r="G24" s="16">
        <v>0</v>
      </c>
      <c r="H24" s="16">
        <f t="shared" si="3"/>
        <v>0</v>
      </c>
      <c r="I24" s="17"/>
      <c r="J24" s="16">
        <v>0</v>
      </c>
      <c r="K24" s="16">
        <v>0</v>
      </c>
      <c r="L24" s="16">
        <v>0</v>
      </c>
      <c r="M24" s="16"/>
      <c r="N24" s="16">
        <v>0</v>
      </c>
      <c r="O24" s="44">
        <v>0</v>
      </c>
    </row>
    <row r="25" spans="1:15" ht="31.5">
      <c r="A25" s="42" t="s">
        <v>56</v>
      </c>
      <c r="B25" s="15" t="s">
        <v>57</v>
      </c>
      <c r="C25" s="6" t="s">
        <v>25</v>
      </c>
      <c r="D25" s="16">
        <f t="shared" si="0"/>
        <v>93.90080379524001</v>
      </c>
      <c r="E25" s="16">
        <v>41.5385748076</v>
      </c>
      <c r="F25" s="16">
        <v>48.2655319237</v>
      </c>
      <c r="G25" s="16">
        <v>4.096697063940001</v>
      </c>
      <c r="H25" s="16">
        <f t="shared" si="3"/>
        <v>54.15</v>
      </c>
      <c r="I25" s="17"/>
      <c r="J25" s="16">
        <v>49.91</v>
      </c>
      <c r="K25" s="18">
        <v>4.24</v>
      </c>
      <c r="L25" s="16">
        <v>4.41</v>
      </c>
      <c r="M25" s="18"/>
      <c r="N25" s="18">
        <v>51.9</v>
      </c>
      <c r="O25" s="43">
        <v>4.41</v>
      </c>
    </row>
    <row r="26" spans="1:15" ht="31.5">
      <c r="A26" s="42" t="s">
        <v>58</v>
      </c>
      <c r="B26" s="22" t="s">
        <v>59</v>
      </c>
      <c r="C26" s="6" t="s">
        <v>25</v>
      </c>
      <c r="D26" s="16">
        <f t="shared" si="0"/>
        <v>10884.869999999999</v>
      </c>
      <c r="E26" s="16">
        <f>'[1]Приложение 1'!$AN$24</f>
        <v>4477.419999999999</v>
      </c>
      <c r="F26" s="16">
        <f>'[1]Приложение 1'!$AO$24</f>
        <v>3025.61</v>
      </c>
      <c r="G26" s="16">
        <f>'[1]Приложение 1'!$AP$24</f>
        <v>3381.84</v>
      </c>
      <c r="H26" s="16">
        <f t="shared" si="3"/>
        <v>6625.3</v>
      </c>
      <c r="I26" s="17"/>
      <c r="J26" s="18">
        <v>3128.48</v>
      </c>
      <c r="K26" s="18">
        <v>3496.82</v>
      </c>
      <c r="L26" s="16">
        <v>6794.78</v>
      </c>
      <c r="M26" s="18"/>
      <c r="N26" s="18">
        <v>3253.62</v>
      </c>
      <c r="O26" s="43">
        <v>3636.7</v>
      </c>
    </row>
    <row r="27" spans="1:15" ht="31.5" hidden="1">
      <c r="A27" s="42" t="s">
        <v>60</v>
      </c>
      <c r="B27" s="15" t="s">
        <v>61</v>
      </c>
      <c r="C27" s="6" t="s">
        <v>25</v>
      </c>
      <c r="D27" s="16">
        <f t="shared" si="0"/>
        <v>0</v>
      </c>
      <c r="E27" s="16"/>
      <c r="F27" s="16"/>
      <c r="G27" s="16"/>
      <c r="H27" s="20"/>
      <c r="I27" s="17"/>
      <c r="J27" s="18"/>
      <c r="K27" s="18"/>
      <c r="L27" s="20"/>
      <c r="M27" s="18"/>
      <c r="N27" s="18"/>
      <c r="O27" s="43"/>
    </row>
    <row r="28" spans="1:15" ht="31.5">
      <c r="A28" s="42" t="s">
        <v>62</v>
      </c>
      <c r="B28" s="15" t="s">
        <v>63</v>
      </c>
      <c r="C28" s="6" t="s">
        <v>25</v>
      </c>
      <c r="D28" s="16">
        <f t="shared" si="0"/>
        <v>482.82899999999995</v>
      </c>
      <c r="E28" s="16">
        <v>236.163</v>
      </c>
      <c r="F28" s="16">
        <v>123.333</v>
      </c>
      <c r="G28" s="16">
        <v>123.333</v>
      </c>
      <c r="H28" s="16">
        <f>I28+J28+K28</f>
        <v>255.06</v>
      </c>
      <c r="I28" s="17"/>
      <c r="J28" s="18">
        <v>127.53</v>
      </c>
      <c r="K28" s="18">
        <v>127.53</v>
      </c>
      <c r="L28" s="16">
        <v>255.05</v>
      </c>
      <c r="M28" s="18"/>
      <c r="N28" s="18">
        <v>127.53</v>
      </c>
      <c r="O28" s="43">
        <v>127.53</v>
      </c>
    </row>
    <row r="29" spans="1:15" ht="15.75">
      <c r="A29" s="42" t="s">
        <v>64</v>
      </c>
      <c r="B29" s="15" t="s">
        <v>65</v>
      </c>
      <c r="C29" s="6" t="s">
        <v>25</v>
      </c>
      <c r="D29" s="16">
        <f t="shared" si="0"/>
        <v>25132.736</v>
      </c>
      <c r="E29" s="16">
        <v>25132.736</v>
      </c>
      <c r="F29" s="16">
        <v>0</v>
      </c>
      <c r="G29" s="16">
        <v>0</v>
      </c>
      <c r="H29" s="16">
        <f>I29+J29+K29</f>
        <v>0</v>
      </c>
      <c r="I29" s="17"/>
      <c r="J29" s="18">
        <v>0</v>
      </c>
      <c r="K29" s="18">
        <v>0</v>
      </c>
      <c r="L29" s="16">
        <f>M29+N29+O29</f>
        <v>0</v>
      </c>
      <c r="M29" s="18"/>
      <c r="N29" s="18">
        <v>0</v>
      </c>
      <c r="O29" s="43">
        <v>0</v>
      </c>
    </row>
    <row r="30" spans="1:15" s="24" customFormat="1" ht="15.75">
      <c r="A30" s="46" t="s">
        <v>66</v>
      </c>
      <c r="B30" s="11" t="s">
        <v>67</v>
      </c>
      <c r="C30" s="12" t="s">
        <v>25</v>
      </c>
      <c r="D30" s="13">
        <f t="shared" si="0"/>
        <v>13626.849213282001</v>
      </c>
      <c r="E30" s="23">
        <f aca="true" t="shared" si="4" ref="E30:O30">E31+E32+E35+E40</f>
        <v>9136.155613750001</v>
      </c>
      <c r="F30" s="23">
        <f t="shared" si="4"/>
        <v>140.00040296599997</v>
      </c>
      <c r="G30" s="23">
        <f t="shared" si="4"/>
        <v>4350.693196566001</v>
      </c>
      <c r="H30" s="23">
        <f t="shared" si="4"/>
        <v>5391.589999999999</v>
      </c>
      <c r="I30" s="23">
        <f t="shared" si="4"/>
        <v>0</v>
      </c>
      <c r="J30" s="23">
        <f t="shared" si="4"/>
        <v>1215.56</v>
      </c>
      <c r="K30" s="23">
        <f t="shared" si="4"/>
        <v>4176.030000000001</v>
      </c>
      <c r="L30" s="23">
        <f t="shared" si="4"/>
        <v>5207.81</v>
      </c>
      <c r="M30" s="23">
        <f t="shared" si="4"/>
        <v>0</v>
      </c>
      <c r="N30" s="23">
        <f t="shared" si="4"/>
        <v>1177.83</v>
      </c>
      <c r="O30" s="47">
        <f t="shared" si="4"/>
        <v>4029.9799999999996</v>
      </c>
    </row>
    <row r="31" spans="1:15" ht="15.75">
      <c r="A31" s="42" t="s">
        <v>68</v>
      </c>
      <c r="B31" s="15" t="s">
        <v>69</v>
      </c>
      <c r="C31" s="6" t="s">
        <v>25</v>
      </c>
      <c r="D31" s="16">
        <f t="shared" si="0"/>
        <v>1429.041</v>
      </c>
      <c r="E31" s="16">
        <v>1299.762</v>
      </c>
      <c r="F31" s="16">
        <v>69.881</v>
      </c>
      <c r="G31" s="16">
        <v>59.398</v>
      </c>
      <c r="H31" s="16">
        <f>I31+J31+K31</f>
        <v>138.25</v>
      </c>
      <c r="I31" s="17"/>
      <c r="J31" s="18">
        <v>74.73</v>
      </c>
      <c r="K31" s="18">
        <v>63.52</v>
      </c>
      <c r="L31" s="16">
        <f>M31+N31+O31</f>
        <v>143.78</v>
      </c>
      <c r="M31" s="18"/>
      <c r="N31" s="18">
        <v>77.72</v>
      </c>
      <c r="O31" s="43">
        <v>66.06</v>
      </c>
    </row>
    <row r="32" spans="1:15" ht="15.75">
      <c r="A32" s="42" t="s">
        <v>70</v>
      </c>
      <c r="B32" s="15" t="s">
        <v>71</v>
      </c>
      <c r="C32" s="6" t="s">
        <v>25</v>
      </c>
      <c r="D32" s="16">
        <f t="shared" si="0"/>
        <v>0</v>
      </c>
      <c r="E32" s="16">
        <f>E33</f>
        <v>0</v>
      </c>
      <c r="F32" s="16">
        <f>F33</f>
        <v>0</v>
      </c>
      <c r="G32" s="16">
        <f>G33</f>
        <v>0</v>
      </c>
      <c r="H32" s="16">
        <f>I32+J32+K32</f>
        <v>0</v>
      </c>
      <c r="I32" s="16">
        <f>I33</f>
        <v>0</v>
      </c>
      <c r="J32" s="16">
        <f>J33</f>
        <v>0</v>
      </c>
      <c r="K32" s="16">
        <f>K33</f>
        <v>0</v>
      </c>
      <c r="L32" s="16">
        <f>M32+N32+O32</f>
        <v>0</v>
      </c>
      <c r="M32" s="16">
        <f>M33</f>
        <v>0</v>
      </c>
      <c r="N32" s="16">
        <f>N33</f>
        <v>0</v>
      </c>
      <c r="O32" s="44">
        <f>O33</f>
        <v>0</v>
      </c>
    </row>
    <row r="33" spans="1:15" ht="31.5">
      <c r="A33" s="42" t="s">
        <v>72</v>
      </c>
      <c r="B33" s="15" t="s">
        <v>73</v>
      </c>
      <c r="C33" s="6" t="s">
        <v>25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>I33+J33+K33</f>
        <v>0</v>
      </c>
      <c r="I33" s="17"/>
      <c r="J33" s="18">
        <v>0</v>
      </c>
      <c r="K33" s="18">
        <v>0</v>
      </c>
      <c r="L33" s="16">
        <f>M33+N33+O33</f>
        <v>0</v>
      </c>
      <c r="M33" s="18"/>
      <c r="N33" s="18">
        <v>0</v>
      </c>
      <c r="O33" s="43">
        <v>0</v>
      </c>
    </row>
    <row r="34" spans="1:15" ht="15.75" hidden="1">
      <c r="A34" s="42" t="s">
        <v>74</v>
      </c>
      <c r="B34" s="15" t="s">
        <v>75</v>
      </c>
      <c r="C34" s="6" t="s">
        <v>25</v>
      </c>
      <c r="D34" s="16">
        <f t="shared" si="0"/>
        <v>0</v>
      </c>
      <c r="E34" s="16"/>
      <c r="F34" s="16"/>
      <c r="G34" s="16"/>
      <c r="H34" s="17"/>
      <c r="I34" s="17"/>
      <c r="J34" s="18"/>
      <c r="K34" s="18"/>
      <c r="L34" s="18"/>
      <c r="M34" s="18"/>
      <c r="N34" s="18"/>
      <c r="O34" s="43"/>
    </row>
    <row r="35" spans="1:15" ht="16.5" customHeight="1">
      <c r="A35" s="42" t="s">
        <v>76</v>
      </c>
      <c r="B35" s="25" t="s">
        <v>77</v>
      </c>
      <c r="C35" s="6" t="s">
        <v>25</v>
      </c>
      <c r="D35" s="16">
        <f t="shared" si="0"/>
        <v>12181.564600000002</v>
      </c>
      <c r="E35" s="16">
        <f>E36+E37+E38+E39</f>
        <v>7829.0082</v>
      </c>
      <c r="F35" s="16">
        <f>F36+F37+F38+F39</f>
        <v>66.11999999999999</v>
      </c>
      <c r="G35" s="16">
        <f>G36+G37+G38+G39</f>
        <v>4286.4364000000005</v>
      </c>
      <c r="H35" s="16">
        <f>I35+J35+K35</f>
        <v>5244.179999999999</v>
      </c>
      <c r="I35" s="16">
        <f>I36+I37+I38+I39</f>
        <v>0</v>
      </c>
      <c r="J35" s="16">
        <f>J36+J37+J38+J39</f>
        <v>1136.6899999999998</v>
      </c>
      <c r="K35" s="16">
        <f>K36+K37+K38+K39</f>
        <v>4107.49</v>
      </c>
      <c r="L35" s="16">
        <f>M35+N35+O35</f>
        <v>5054.51</v>
      </c>
      <c r="M35" s="16">
        <f>M36+M37+M38+M39</f>
        <v>0</v>
      </c>
      <c r="N35" s="16">
        <f>N36+N37+N38+N39</f>
        <v>1095.81</v>
      </c>
      <c r="O35" s="44">
        <f>O36+O37+O38+O39</f>
        <v>3958.7</v>
      </c>
    </row>
    <row r="36" spans="1:15" ht="15.75">
      <c r="A36" s="42" t="s">
        <v>78</v>
      </c>
      <c r="B36" s="22" t="s">
        <v>79</v>
      </c>
      <c r="C36" s="6" t="s">
        <v>25</v>
      </c>
      <c r="D36" s="16">
        <f t="shared" si="0"/>
        <v>11516.1426</v>
      </c>
      <c r="E36" s="16">
        <v>7325.9082</v>
      </c>
      <c r="F36" s="16">
        <v>0</v>
      </c>
      <c r="G36" s="16">
        <v>4190.2344</v>
      </c>
      <c r="H36" s="16">
        <f>I36+J36+K36</f>
        <v>5058.01</v>
      </c>
      <c r="I36" s="17"/>
      <c r="J36" s="18">
        <v>1060.85</v>
      </c>
      <c r="K36" s="18">
        <v>3997.16</v>
      </c>
      <c r="L36" s="16">
        <v>4844.49</v>
      </c>
      <c r="M36" s="18"/>
      <c r="N36" s="18">
        <v>1010.25</v>
      </c>
      <c r="O36" s="43">
        <v>3834.24</v>
      </c>
    </row>
    <row r="37" spans="1:15" ht="15.75">
      <c r="A37" s="42" t="s">
        <v>80</v>
      </c>
      <c r="B37" s="25" t="s">
        <v>81</v>
      </c>
      <c r="C37" s="6" t="s">
        <v>25</v>
      </c>
      <c r="D37" s="16">
        <f t="shared" si="0"/>
        <v>661.6</v>
      </c>
      <c r="E37" s="16">
        <v>502.6</v>
      </c>
      <c r="F37" s="16">
        <v>64.8</v>
      </c>
      <c r="G37" s="16">
        <v>94.2</v>
      </c>
      <c r="H37" s="16">
        <f>I37+J37+K37</f>
        <v>182.85</v>
      </c>
      <c r="I37" s="17"/>
      <c r="J37" s="18">
        <v>74.52</v>
      </c>
      <c r="K37" s="18">
        <v>108.33</v>
      </c>
      <c r="L37" s="16">
        <v>206.7</v>
      </c>
      <c r="M37" s="18"/>
      <c r="N37" s="18">
        <v>84.24</v>
      </c>
      <c r="O37" s="43">
        <v>122.46</v>
      </c>
    </row>
    <row r="38" spans="1:15" ht="15.75">
      <c r="A38" s="42" t="s">
        <v>82</v>
      </c>
      <c r="B38" s="25" t="s">
        <v>83</v>
      </c>
      <c r="C38" s="6" t="s">
        <v>25</v>
      </c>
      <c r="D38" s="16">
        <f t="shared" si="0"/>
        <v>3.822</v>
      </c>
      <c r="E38" s="16">
        <v>0.5</v>
      </c>
      <c r="F38" s="16">
        <v>1.32</v>
      </c>
      <c r="G38" s="16">
        <v>2.002</v>
      </c>
      <c r="H38" s="16">
        <f aca="true" t="shared" si="5" ref="H38:H44">I38+J38+K38</f>
        <v>3.3200000000000003</v>
      </c>
      <c r="I38" s="17"/>
      <c r="J38" s="18">
        <v>1.32</v>
      </c>
      <c r="K38" s="18">
        <v>2</v>
      </c>
      <c r="L38" s="16">
        <v>3.32</v>
      </c>
      <c r="M38" s="18"/>
      <c r="N38" s="18">
        <v>1.32</v>
      </c>
      <c r="O38" s="43">
        <v>2</v>
      </c>
    </row>
    <row r="39" spans="1:15" ht="15.75">
      <c r="A39" s="42" t="s">
        <v>84</v>
      </c>
      <c r="B39" s="25" t="s">
        <v>85</v>
      </c>
      <c r="C39" s="6" t="s">
        <v>25</v>
      </c>
      <c r="D39" s="16">
        <f t="shared" si="0"/>
        <v>0</v>
      </c>
      <c r="E39" s="16">
        <v>0</v>
      </c>
      <c r="F39" s="16">
        <v>0</v>
      </c>
      <c r="G39" s="16">
        <v>0</v>
      </c>
      <c r="H39" s="16">
        <f t="shared" si="5"/>
        <v>0</v>
      </c>
      <c r="I39" s="17"/>
      <c r="J39" s="18">
        <v>0</v>
      </c>
      <c r="K39" s="18">
        <v>0</v>
      </c>
      <c r="L39" s="16">
        <v>0</v>
      </c>
      <c r="M39" s="18"/>
      <c r="N39" s="18">
        <v>0</v>
      </c>
      <c r="O39" s="43">
        <v>0</v>
      </c>
    </row>
    <row r="40" spans="1:15" ht="15.75">
      <c r="A40" s="42" t="s">
        <v>86</v>
      </c>
      <c r="B40" s="26" t="s">
        <v>87</v>
      </c>
      <c r="C40" s="6" t="s">
        <v>25</v>
      </c>
      <c r="D40" s="16">
        <f t="shared" si="0"/>
        <v>16.243613282</v>
      </c>
      <c r="E40" s="19">
        <v>7.38541375</v>
      </c>
      <c r="F40" s="19">
        <v>3.9994029659999994</v>
      </c>
      <c r="G40" s="19">
        <v>4.858796566</v>
      </c>
      <c r="H40" s="16">
        <f t="shared" si="5"/>
        <v>9.16</v>
      </c>
      <c r="I40" s="17"/>
      <c r="J40" s="18">
        <v>4.14</v>
      </c>
      <c r="K40" s="18">
        <v>5.02</v>
      </c>
      <c r="L40" s="16">
        <f>M40+N40+O40</f>
        <v>9.52</v>
      </c>
      <c r="M40" s="18"/>
      <c r="N40" s="18">
        <v>4.3</v>
      </c>
      <c r="O40" s="43">
        <v>5.22</v>
      </c>
    </row>
    <row r="41" spans="1:15" ht="15.75">
      <c r="A41" s="46" t="s">
        <v>88</v>
      </c>
      <c r="B41" s="27" t="s">
        <v>89</v>
      </c>
      <c r="C41" s="12" t="s">
        <v>25</v>
      </c>
      <c r="D41" s="13">
        <f t="shared" si="0"/>
        <v>64548.54896754179</v>
      </c>
      <c r="E41" s="13">
        <f aca="true" t="shared" si="6" ref="E41:O41">E42+E43+E44</f>
        <v>-2652.2915098305093</v>
      </c>
      <c r="F41" s="13">
        <f t="shared" si="6"/>
        <v>15811.159874215513</v>
      </c>
      <c r="G41" s="13">
        <f t="shared" si="6"/>
        <v>51389.68060315679</v>
      </c>
      <c r="H41" s="13">
        <f t="shared" si="6"/>
        <v>67067.95</v>
      </c>
      <c r="I41" s="13">
        <f t="shared" si="6"/>
        <v>0</v>
      </c>
      <c r="J41" s="13">
        <f t="shared" si="6"/>
        <v>15850.810000000001</v>
      </c>
      <c r="K41" s="13">
        <f t="shared" si="6"/>
        <v>51217.14</v>
      </c>
      <c r="L41" s="13">
        <f t="shared" si="6"/>
        <v>62816.58</v>
      </c>
      <c r="M41" s="13">
        <f t="shared" si="6"/>
        <v>0</v>
      </c>
      <c r="N41" s="13">
        <f t="shared" si="6"/>
        <v>14873.93</v>
      </c>
      <c r="O41" s="41">
        <f t="shared" si="6"/>
        <v>48243.866</v>
      </c>
    </row>
    <row r="42" spans="1:15" ht="15.75">
      <c r="A42" s="42" t="s">
        <v>90</v>
      </c>
      <c r="B42" s="25" t="s">
        <v>91</v>
      </c>
      <c r="C42" s="6" t="s">
        <v>25</v>
      </c>
      <c r="D42" s="16">
        <f t="shared" si="0"/>
        <v>28543.204685201665</v>
      </c>
      <c r="E42" s="16">
        <v>0</v>
      </c>
      <c r="F42" s="16">
        <v>7058.825273596735</v>
      </c>
      <c r="G42" s="16">
        <v>21484.37941160493</v>
      </c>
      <c r="H42" s="16">
        <f t="shared" si="5"/>
        <v>28543.205</v>
      </c>
      <c r="I42" s="17"/>
      <c r="J42" s="18">
        <v>7058.825</v>
      </c>
      <c r="K42" s="18">
        <v>21484.38</v>
      </c>
      <c r="L42" s="16">
        <v>28497.73</v>
      </c>
      <c r="M42" s="18"/>
      <c r="N42" s="18">
        <v>7058.83</v>
      </c>
      <c r="O42" s="43">
        <v>21484.383</v>
      </c>
    </row>
    <row r="43" spans="1:15" ht="15.75">
      <c r="A43" s="42" t="s">
        <v>92</v>
      </c>
      <c r="B43" s="25" t="s">
        <v>93</v>
      </c>
      <c r="C43" s="6" t="s">
        <v>25</v>
      </c>
      <c r="D43" s="16">
        <f t="shared" si="0"/>
        <v>42474.91384217063</v>
      </c>
      <c r="E43" s="16">
        <v>0</v>
      </c>
      <c r="F43" s="16">
        <v>9768.880700618776</v>
      </c>
      <c r="G43" s="16">
        <v>32706.033141551852</v>
      </c>
      <c r="H43" s="16">
        <f t="shared" si="5"/>
        <v>38524.744999999995</v>
      </c>
      <c r="I43" s="17"/>
      <c r="J43" s="18">
        <v>8791.985</v>
      </c>
      <c r="K43" s="18">
        <v>29732.76</v>
      </c>
      <c r="L43" s="16">
        <v>34318.85</v>
      </c>
      <c r="M43" s="18"/>
      <c r="N43" s="18">
        <v>7815.1</v>
      </c>
      <c r="O43" s="43">
        <v>26759.483</v>
      </c>
    </row>
    <row r="44" spans="1:15" ht="15.75">
      <c r="A44" s="42" t="s">
        <v>94</v>
      </c>
      <c r="B44" s="25" t="s">
        <v>95</v>
      </c>
      <c r="C44" s="6" t="s">
        <v>25</v>
      </c>
      <c r="D44" s="13">
        <f t="shared" si="0"/>
        <v>-6469.569559830505</v>
      </c>
      <c r="E44" s="28">
        <f>'[1]Приложение 1'!$AN$49</f>
        <v>-2652.2915098305093</v>
      </c>
      <c r="F44" s="28">
        <f>'[1]Приложение 1'!$AO$49</f>
        <v>-1016.5460999999985</v>
      </c>
      <c r="G44" s="28">
        <f>'[1]Приложение 1'!$AP$49</f>
        <v>-2800.731949999997</v>
      </c>
      <c r="H44" s="13">
        <f t="shared" si="5"/>
        <v>0</v>
      </c>
      <c r="I44" s="17"/>
      <c r="J44" s="29">
        <v>0</v>
      </c>
      <c r="K44" s="29">
        <v>0</v>
      </c>
      <c r="L44" s="13">
        <f>M44+N44+O44</f>
        <v>0</v>
      </c>
      <c r="M44" s="29"/>
      <c r="N44" s="29">
        <v>0</v>
      </c>
      <c r="O44" s="48">
        <v>0</v>
      </c>
    </row>
    <row r="45" spans="1:15" s="24" customFormat="1" ht="16.5" thickBot="1">
      <c r="A45" s="49" t="s">
        <v>96</v>
      </c>
      <c r="B45" s="50" t="s">
        <v>97</v>
      </c>
      <c r="C45" s="51" t="s">
        <v>25</v>
      </c>
      <c r="D45" s="52">
        <f>SUM(E45:G45)</f>
        <v>137951.66987473905</v>
      </c>
      <c r="E45" s="52">
        <f>E41+E30+E9</f>
        <v>54155.612542247094</v>
      </c>
      <c r="F45" s="52">
        <f>F41+F30+F9</f>
        <v>21098.45867636521</v>
      </c>
      <c r="G45" s="52">
        <f>G41+G30+G9+0.01</f>
        <v>62697.59865612673</v>
      </c>
      <c r="H45" s="52">
        <f>H41+H30+H9+0.01</f>
        <v>84975.61999999998</v>
      </c>
      <c r="I45" s="52">
        <f>I41+I30+I9</f>
        <v>0</v>
      </c>
      <c r="J45" s="52">
        <f>J41+J30+J9</f>
        <v>22388.670000000002</v>
      </c>
      <c r="K45" s="52">
        <f>K41+K30+K9-0.01</f>
        <v>62586.92999999999</v>
      </c>
      <c r="L45" s="52">
        <f>L41+L30+L9+0.01</f>
        <v>80883.46999999999</v>
      </c>
      <c r="M45" s="52">
        <f>M41+M30+M9</f>
        <v>0</v>
      </c>
      <c r="N45" s="52">
        <f>N41+N30+N9</f>
        <v>21581.86</v>
      </c>
      <c r="O45" s="53">
        <f>O41+O30+O9-0.01</f>
        <v>59750.256</v>
      </c>
    </row>
  </sheetData>
  <mergeCells count="14">
    <mergeCell ref="H6:H7"/>
    <mergeCell ref="I6:K6"/>
    <mergeCell ref="L6:L7"/>
    <mergeCell ref="M6:O6"/>
    <mergeCell ref="L1:O1"/>
    <mergeCell ref="A3:O3"/>
    <mergeCell ref="A5:A7"/>
    <mergeCell ref="B5:B7"/>
    <mergeCell ref="C5:C7"/>
    <mergeCell ref="D5:G5"/>
    <mergeCell ref="H5:K5"/>
    <mergeCell ref="L5:O5"/>
    <mergeCell ref="D6:D7"/>
    <mergeCell ref="E6:G6"/>
  </mergeCells>
  <printOptions/>
  <pageMargins left="0.58" right="0.22" top="0.53" bottom="0.5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130" zoomScaleSheetLayoutView="130" workbookViewId="0" topLeftCell="A1">
      <selection activeCell="D5" sqref="D5:D6"/>
    </sheetView>
  </sheetViews>
  <sheetFormatPr defaultColWidth="9.00390625" defaultRowHeight="12.75"/>
  <cols>
    <col min="1" max="1" width="43.25390625" style="0" customWidth="1"/>
    <col min="2" max="2" width="28.625" style="0" customWidth="1"/>
    <col min="3" max="3" width="28.75390625" style="0" customWidth="1"/>
    <col min="4" max="4" width="16.875" style="0" bestFit="1" customWidth="1"/>
    <col min="5" max="5" width="15.625" style="0" bestFit="1" customWidth="1"/>
  </cols>
  <sheetData>
    <row r="1" spans="2:4" ht="41.25" customHeight="1">
      <c r="B1" s="54"/>
      <c r="C1" s="55" t="s">
        <v>107</v>
      </c>
      <c r="D1" s="55"/>
    </row>
    <row r="2" spans="4:5" ht="15.75">
      <c r="D2" s="56"/>
      <c r="E2" s="56"/>
    </row>
    <row r="3" spans="1:5" ht="96.75" customHeight="1">
      <c r="A3" s="57" t="s">
        <v>98</v>
      </c>
      <c r="B3" s="57"/>
      <c r="C3" s="57"/>
      <c r="D3" s="57"/>
      <c r="E3" s="58"/>
    </row>
    <row r="4" spans="1:5" ht="15.75">
      <c r="A4" s="59"/>
      <c r="B4" s="60"/>
      <c r="C4" s="60"/>
      <c r="D4" s="59"/>
      <c r="E4" s="61"/>
    </row>
    <row r="5" spans="1:5" ht="15.75" customHeight="1">
      <c r="A5" s="62" t="s">
        <v>99</v>
      </c>
      <c r="B5" s="62" t="s">
        <v>100</v>
      </c>
      <c r="C5" s="62"/>
      <c r="D5" s="63" t="s">
        <v>101</v>
      </c>
      <c r="E5" s="64"/>
    </row>
    <row r="6" spans="1:5" ht="31.5">
      <c r="A6" s="62"/>
      <c r="B6" s="65" t="s">
        <v>102</v>
      </c>
      <c r="C6" s="65" t="s">
        <v>103</v>
      </c>
      <c r="D6" s="63"/>
      <c r="E6" s="64"/>
    </row>
    <row r="7" spans="1:5" ht="15.75" customHeight="1">
      <c r="A7" s="62"/>
      <c r="B7" s="6" t="s">
        <v>104</v>
      </c>
      <c r="C7" s="6" t="s">
        <v>105</v>
      </c>
      <c r="D7" s="66" t="s">
        <v>105</v>
      </c>
      <c r="E7" s="54"/>
    </row>
    <row r="8" spans="1:5" ht="15.75">
      <c r="A8" s="67">
        <v>1</v>
      </c>
      <c r="B8" s="67">
        <v>2</v>
      </c>
      <c r="C8" s="67">
        <v>3</v>
      </c>
      <c r="D8" s="66">
        <v>4</v>
      </c>
      <c r="E8" s="54"/>
    </row>
    <row r="9" spans="1:5" ht="15.75">
      <c r="A9" s="6" t="s">
        <v>106</v>
      </c>
      <c r="B9" s="17">
        <v>1324239.02</v>
      </c>
      <c r="C9" s="17">
        <v>1110.21</v>
      </c>
      <c r="D9" s="17">
        <v>4234.24</v>
      </c>
      <c r="E9" s="54"/>
    </row>
    <row r="10" spans="1:5" ht="12.75">
      <c r="A10" s="68"/>
      <c r="B10" s="69"/>
      <c r="C10" s="70"/>
      <c r="D10" s="69"/>
      <c r="E10" s="54"/>
    </row>
    <row r="11" spans="1:3" ht="12.75">
      <c r="A11" s="68"/>
      <c r="B11" s="68"/>
      <c r="C11" s="68"/>
    </row>
    <row r="12" spans="1:3" ht="12.75">
      <c r="A12" s="68"/>
      <c r="B12" s="68"/>
      <c r="C12" s="68"/>
    </row>
    <row r="13" spans="1:3" ht="12.75">
      <c r="A13" s="68"/>
      <c r="B13" s="68"/>
      <c r="C13" s="68"/>
    </row>
    <row r="14" spans="1:3" ht="12.75">
      <c r="A14" s="68"/>
      <c r="B14" s="68"/>
      <c r="C14" s="68"/>
    </row>
    <row r="15" spans="1:3" ht="12.75">
      <c r="A15" s="68"/>
      <c r="B15" s="68"/>
      <c r="C15" s="68"/>
    </row>
    <row r="16" spans="1:3" ht="12.75">
      <c r="A16" s="68"/>
      <c r="B16" s="68"/>
      <c r="C16" s="68"/>
    </row>
    <row r="17" spans="1:3" ht="12.75">
      <c r="A17" s="68"/>
      <c r="B17" s="68"/>
      <c r="C17" s="68"/>
    </row>
  </sheetData>
  <mergeCells count="7">
    <mergeCell ref="E5:E6"/>
    <mergeCell ref="C1:D1"/>
    <mergeCell ref="A3:D3"/>
    <mergeCell ref="B4:C4"/>
    <mergeCell ref="A5:A7"/>
    <mergeCell ref="B5:C5"/>
    <mergeCell ref="D5:D6"/>
  </mergeCells>
  <printOptions/>
  <pageMargins left="1.52" right="0.24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Госкомитет по ценам и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shaposhnikov</dc:creator>
  <cp:keywords/>
  <dc:description/>
  <cp:lastModifiedBy>shaposhnikov</cp:lastModifiedBy>
  <cp:lastPrinted>2018-12-18T12:24:50Z</cp:lastPrinted>
  <dcterms:created xsi:type="dcterms:W3CDTF">2018-12-18T11:08:11Z</dcterms:created>
  <dcterms:modified xsi:type="dcterms:W3CDTF">2018-12-18T13:44:41Z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