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<sst xmlns="http://schemas.openxmlformats.org/spreadsheetml/2006/main" count="268" uniqueCount="141">
  <si>
    <t>%</t>
  </si>
  <si>
    <t>у.е.</t>
  </si>
  <si>
    <t>тыс.руб.</t>
  </si>
  <si>
    <t>Расходы на оплату труда</t>
  </si>
  <si>
    <t>Плата за землю</t>
  </si>
  <si>
    <t>Налог на имущество</t>
  </si>
  <si>
    <t>Налог на прибыль</t>
  </si>
  <si>
    <t>3</t>
  </si>
  <si>
    <t>4</t>
  </si>
  <si>
    <t>1.</t>
  </si>
  <si>
    <t>2.</t>
  </si>
  <si>
    <t>3.</t>
  </si>
  <si>
    <t>4.</t>
  </si>
  <si>
    <t>МВт</t>
  </si>
  <si>
    <t>5.</t>
  </si>
  <si>
    <t>Величина мощности</t>
  </si>
  <si>
    <t>Величина полезного отпуска электрической энергии</t>
  </si>
  <si>
    <t>2015 год</t>
  </si>
  <si>
    <t>2016 год</t>
  </si>
  <si>
    <t>№ п.п.</t>
  </si>
  <si>
    <t>Наименование</t>
  </si>
  <si>
    <t>Ед.изм.</t>
  </si>
  <si>
    <t xml:space="preserve">2014 год </t>
  </si>
  <si>
    <t>Факт</t>
  </si>
  <si>
    <t>Уверждено</t>
  </si>
  <si>
    <t>Ожид.</t>
  </si>
  <si>
    <t>Утверждено</t>
  </si>
  <si>
    <t>предложено ТСО</t>
  </si>
  <si>
    <t>Долгосрочные параметры регулирования</t>
  </si>
  <si>
    <t>Базовый уровень подконтрольных расходов (ПР)</t>
  </si>
  <si>
    <t>Индекс эффективности подконтрольных расходов (Хэф)</t>
  </si>
  <si>
    <t>х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</si>
  <si>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</si>
  <si>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</si>
  <si>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</si>
  <si>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>-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</si>
  <si>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</si>
  <si>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</si>
  <si>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</si>
  <si>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</si>
  <si>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</si>
  <si>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</si>
  <si>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</si>
  <si>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</si>
  <si>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</si>
  <si>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</si>
  <si>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</si>
  <si>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</si>
  <si>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</si>
  <si>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</si>
  <si>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</si>
  <si>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</si>
  <si>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Величина неподконтрольных расходов (НР)</t>
  </si>
  <si>
    <t>млн.кВт.ч.</t>
  </si>
  <si>
    <t>Прогнозная цена (тариф) покупки потерь электрической энергии</t>
  </si>
  <si>
    <t>руб./МВт.ч.</t>
  </si>
  <si>
    <t>Расчетные показатели</t>
  </si>
  <si>
    <t>Доля подконтрольных расходов на МВт.ч.</t>
  </si>
  <si>
    <t>руб.МВт.ч.</t>
  </si>
  <si>
    <t>x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</si>
  <si>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</si>
  <si>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</si>
  <si>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</si>
  <si>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6.</t>
  </si>
  <si>
    <t xml:space="preserve">Общий коэффициент индексации подконтрольных расходов </t>
  </si>
  <si>
    <t>Подконтрольные расходы организации (ПР)</t>
  </si>
  <si>
    <t>Материалы</t>
  </si>
  <si>
    <t>Ремонт основных фондов</t>
  </si>
  <si>
    <t>Другие обоснованные подконтрольные расходы, в том числе:</t>
  </si>
  <si>
    <t>4.1</t>
  </si>
  <si>
    <t>Работы и услуги производственного характера</t>
  </si>
  <si>
    <t>4.2</t>
  </si>
  <si>
    <t xml:space="preserve">Работы и услуги непроизводственного характера </t>
  </si>
  <si>
    <t>4.2.1.</t>
  </si>
  <si>
    <t>Услуги связи</t>
  </si>
  <si>
    <t>4.2.2.</t>
  </si>
  <si>
    <t>Расходы на услуги вневедомственной охраны</t>
  </si>
  <si>
    <t>4.2.3.</t>
  </si>
  <si>
    <t>Расходы на юридические и информационные услуги, в т.ч.</t>
  </si>
  <si>
    <t>Расходы на оплату услуг ГАУ РК "Карельский центр СРМ"</t>
  </si>
  <si>
    <t>4.2.5.</t>
  </si>
  <si>
    <t>Транспортные услуги</t>
  </si>
  <si>
    <t>4.2.6.</t>
  </si>
  <si>
    <t>Прочие услуги сторонних организаций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</si>
  <si>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</si>
  <si>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</si>
  <si>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</si>
  <si>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</si>
  <si>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4.7</t>
  </si>
  <si>
    <t>Расходы на услуги банков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</si>
  <si>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</si>
  <si>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</si>
  <si>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</si>
  <si>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</si>
  <si>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Расходы на оплату услуг организаций, осуществляющие регулируемые виды деятельности</t>
  </si>
  <si>
    <t>Налоги и сборы, в том числе:</t>
  </si>
  <si>
    <t>3.1</t>
  </si>
  <si>
    <t>3.2</t>
  </si>
  <si>
    <t>Транспортный налог</t>
  </si>
  <si>
    <t>3.3</t>
  </si>
  <si>
    <t>3.4</t>
  </si>
  <si>
    <t>Плата за негативное воздействие на окружающую среду</t>
  </si>
  <si>
    <t>3.1.</t>
  </si>
  <si>
    <t>Плата за аренду имущества</t>
  </si>
  <si>
    <t>Прочие обоснованные неподконтрольные расходы</t>
  </si>
  <si>
    <t>7</t>
  </si>
  <si>
    <t>9</t>
  </si>
  <si>
    <t>Расходы</t>
  </si>
  <si>
    <t>10</t>
  </si>
  <si>
    <t>='C:\Users\odanilova\Desktop\Ершова\[Шаблон ТСО 2015.xlsm]НВВ по данным предпр.'!B66</t>
  </si>
  <si>
    <t>Капитальные вложения производственного характера из прибыли</t>
  </si>
  <si>
    <t>Итого НР:</t>
  </si>
  <si>
    <t xml:space="preserve">Корректировка необходимой валовой выручки </t>
  </si>
  <si>
    <t>1</t>
  </si>
  <si>
    <t>Корректировка подконтрольных расходов</t>
  </si>
  <si>
    <t>Корректировка неподконтрольных расходов</t>
  </si>
  <si>
    <t>2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</si>
  <si>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</si>
  <si>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</si>
  <si>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</si>
  <si>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Итого корректировка НВВ</t>
  </si>
  <si>
    <t>Расходы организации на компенсацию потерь на долгосрочный период регулирования</t>
  </si>
  <si>
    <t>Величина технологического расхода (потерь) электрической энергии</t>
  </si>
  <si>
    <t>Индекс роста цен на электроэнергию</t>
  </si>
  <si>
    <t>Итого расходы на компенсацию потерь:</t>
  </si>
  <si>
    <t xml:space="preserve">Необходимая валовая выручка (НВВ) организации на содержание электрических сетей </t>
  </si>
  <si>
    <t>2018 год</t>
  </si>
  <si>
    <t>2019 год</t>
  </si>
  <si>
    <t>2020 год</t>
  </si>
  <si>
    <t>Расходы на содержание зданий и сооружений</t>
  </si>
  <si>
    <t>3.2.</t>
  </si>
  <si>
    <t>Плата за предельно допустимые выбросы</t>
  </si>
  <si>
    <t>4.2.8..</t>
  </si>
  <si>
    <t>4.2.7.</t>
  </si>
  <si>
    <t>4.2.9</t>
  </si>
  <si>
    <t>4.2.10</t>
  </si>
  <si>
    <t>4.2.11.</t>
  </si>
  <si>
    <t>4.2.3.1.</t>
  </si>
  <si>
    <t>Приложение № 1 к протоколу заседания Правления Госкомитета РК по ценам и тарифам от 19.11.2018 № 93</t>
  </si>
  <si>
    <t xml:space="preserve">Необходимая валовая выручка на содержание электрических сетей                                                                                                филиала ПАО "ФСК ЕЭС"-Карельское ПМЭС на 2018 год </t>
  </si>
  <si>
    <t>Расходы по программе энергосбережения и повышения энергетической эффективности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</si>
</sst>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0.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0000"/>
    <numFmt numFmtId="198" formatCode="#,##0.0000"/>
    <numFmt numFmtId="199" formatCode="#,##0.000"/>
    <numFmt numFmtId="200" formatCode="0.0%"/>
    <numFmt numFmtId="201" formatCode="#,##0.00_ ;\-#,##0.00\ "/>
  </numFmts>
  <fonts count="2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/>
    </xf>
    <xf numFmtId="0" fontId="8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center"/>
      <protection locked="0"/>
    </xf>
    <xf numFmtId="0" fontId="4" fillId="0" borderId="10" xfId="52" applyFont="1" applyBorder="1" applyAlignment="1" applyProtection="1">
      <alignment vertical="center"/>
      <protection locked="0"/>
    </xf>
    <xf numFmtId="0" fontId="2" fillId="0" borderId="0" xfId="52" applyFont="1" applyBorder="1" applyProtection="1">
      <alignment/>
      <protection locked="0"/>
    </xf>
    <xf numFmtId="0" fontId="2" fillId="0" borderId="11" xfId="52" applyFont="1" applyBorder="1" applyAlignment="1" applyProtection="1">
      <alignment horizontal="center" vertical="center" wrapText="1" shrinkToFit="1"/>
      <protection/>
    </xf>
    <xf numFmtId="0" fontId="2" fillId="0" borderId="12" xfId="52" applyFont="1" applyBorder="1" applyAlignment="1" applyProtection="1">
      <alignment horizontal="center" vertical="center" wrapText="1" shrinkToFit="1"/>
      <protection/>
    </xf>
    <xf numFmtId="0" fontId="2" fillId="0" borderId="13" xfId="52" applyFont="1" applyFill="1" applyBorder="1" applyAlignment="1" applyProtection="1">
      <alignment horizontal="center" vertical="center" wrapText="1" shrinkToFit="1"/>
      <protection/>
    </xf>
    <xf numFmtId="0" fontId="2" fillId="0" borderId="12" xfId="52" applyFont="1" applyFill="1" applyBorder="1" applyAlignment="1" applyProtection="1">
      <alignment horizontal="center" vertical="center" wrapText="1" shrinkToFit="1"/>
      <protection/>
    </xf>
    <xf numFmtId="0" fontId="2" fillId="0" borderId="0" xfId="52" applyFont="1" applyBorder="1" applyAlignment="1" applyProtection="1">
      <alignment horizontal="center" vertical="center"/>
      <protection locked="0"/>
    </xf>
    <xf numFmtId="0" fontId="2" fillId="0" borderId="0" xfId="52" applyFont="1" applyAlignment="1" applyProtection="1">
      <alignment horizontal="center" vertical="center"/>
      <protection locked="0"/>
    </xf>
    <xf numFmtId="0" fontId="2" fillId="0" borderId="0" xfId="52" applyFont="1" applyFill="1" applyBorder="1" applyProtection="1">
      <alignment/>
      <protection locked="0"/>
    </xf>
    <xf numFmtId="0" fontId="2" fillId="0" borderId="0" xfId="52" applyFont="1" applyFill="1" applyProtection="1">
      <alignment/>
      <protection locked="0"/>
    </xf>
    <xf numFmtId="0" fontId="1" fillId="0" borderId="14" xfId="52" applyFont="1" applyFill="1" applyBorder="1" applyAlignment="1" applyProtection="1">
      <alignment horizontal="center" vertical="center" wrapText="1" shrinkToFit="1"/>
      <protection/>
    </xf>
    <xf numFmtId="0" fontId="1" fillId="0" borderId="15" xfId="52" applyFont="1" applyFill="1" applyBorder="1" applyAlignment="1" applyProtection="1">
      <alignment horizontal="left" vertical="center" wrapText="1" shrinkToFit="1"/>
      <protection/>
    </xf>
    <xf numFmtId="0" fontId="1" fillId="0" borderId="15" xfId="52" applyFont="1" applyFill="1" applyBorder="1" applyAlignment="1" applyProtection="1">
      <alignment horizontal="center" vertical="center"/>
      <protection/>
    </xf>
    <xf numFmtId="0" fontId="1" fillId="20" borderId="15" xfId="52" applyFont="1" applyFill="1" applyBorder="1" applyAlignment="1" applyProtection="1">
      <alignment horizontal="center" vertical="center"/>
      <protection/>
    </xf>
    <xf numFmtId="4" fontId="1" fillId="20" borderId="15" xfId="52" applyNumberFormat="1" applyFont="1" applyFill="1" applyBorder="1" applyAlignment="1" applyProtection="1">
      <alignment horizontal="center" vertical="center"/>
      <protection/>
    </xf>
    <xf numFmtId="4" fontId="1" fillId="0" borderId="15" xfId="52" applyNumberFormat="1" applyFont="1" applyFill="1" applyBorder="1" applyAlignment="1" applyProtection="1">
      <alignment horizontal="center" vertical="center"/>
      <protection/>
    </xf>
    <xf numFmtId="0" fontId="1" fillId="0" borderId="16" xfId="52" applyFont="1" applyFill="1" applyBorder="1" applyAlignment="1" applyProtection="1">
      <alignment horizontal="center" vertical="center" wrapText="1" shrinkToFit="1"/>
      <protection/>
    </xf>
    <xf numFmtId="0" fontId="1" fillId="0" borderId="16" xfId="52" applyFont="1" applyFill="1" applyBorder="1" applyAlignment="1" applyProtection="1">
      <alignment horizontal="left" vertical="center" wrapText="1" shrinkToFit="1"/>
      <protection/>
    </xf>
    <xf numFmtId="0" fontId="1" fillId="0" borderId="16" xfId="52" applyFont="1" applyFill="1" applyBorder="1" applyAlignment="1" applyProtection="1">
      <alignment horizontal="center" vertical="center"/>
      <protection/>
    </xf>
    <xf numFmtId="9" fontId="1" fillId="0" borderId="16" xfId="52" applyNumberFormat="1" applyFont="1" applyFill="1" applyBorder="1" applyAlignment="1" applyProtection="1">
      <alignment horizontal="center" vertical="center"/>
      <protection/>
    </xf>
    <xf numFmtId="0" fontId="1" fillId="0" borderId="17" xfId="52" applyFont="1" applyFill="1" applyBorder="1" applyAlignment="1" applyProtection="1">
      <alignment horizontal="center" vertical="center" wrapText="1" shrinkToFit="1"/>
      <protection/>
    </xf>
    <xf numFmtId="0" fontId="1" fillId="0" borderId="17" xfId="52" applyFont="1" applyFill="1" applyBorder="1" applyAlignment="1" applyProtection="1">
      <alignment horizontal="left" vertical="center" wrapText="1" shrinkToFit="1"/>
      <protection/>
    </xf>
    <xf numFmtId="0" fontId="1" fillId="0" borderId="17" xfId="52" applyFont="1" applyFill="1" applyBorder="1" applyAlignment="1" applyProtection="1">
      <alignment horizontal="center" vertical="center"/>
      <protection/>
    </xf>
    <xf numFmtId="2" fontId="1" fillId="0" borderId="17" xfId="52" applyNumberFormat="1" applyFont="1" applyFill="1" applyBorder="1" applyAlignment="1" applyProtection="1">
      <alignment horizontal="center" vertical="center"/>
      <protection/>
    </xf>
    <xf numFmtId="4" fontId="1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Protection="1">
      <alignment/>
      <protection locked="0"/>
    </xf>
    <xf numFmtId="0" fontId="1" fillId="0" borderId="17" xfId="52" applyNumberFormat="1" applyFont="1" applyFill="1" applyBorder="1" applyAlignment="1" applyProtection="1">
      <alignment horizontal="center" vertical="center" wrapText="1"/>
      <protection/>
    </xf>
    <xf numFmtId="2" fontId="1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52" applyNumberFormat="1" applyFont="1" applyFill="1" applyBorder="1" applyAlignment="1" applyProtection="1">
      <alignment horizontal="left" vertical="center" wrapText="1" shrinkToFit="1"/>
      <protection/>
    </xf>
    <xf numFmtId="0" fontId="1" fillId="0" borderId="17" xfId="52" applyFont="1" applyFill="1" applyBorder="1" applyAlignment="1" applyProtection="1">
      <alignment horizontal="left" vertical="center" wrapText="1"/>
      <protection/>
    </xf>
    <xf numFmtId="0" fontId="9" fillId="0" borderId="17" xfId="52" applyFont="1" applyFill="1" applyBorder="1" applyAlignment="1" applyProtection="1">
      <alignment vertical="center"/>
      <protection/>
    </xf>
    <xf numFmtId="10" fontId="1" fillId="0" borderId="17" xfId="52" applyNumberFormat="1" applyFont="1" applyFill="1" applyBorder="1" applyAlignment="1" applyProtection="1">
      <alignment horizontal="center" vertical="center"/>
      <protection/>
    </xf>
    <xf numFmtId="0" fontId="1" fillId="0" borderId="18" xfId="52" applyFont="1" applyFill="1" applyBorder="1" applyAlignment="1" applyProtection="1">
      <alignment horizontal="center" vertical="center" wrapText="1" shrinkToFit="1"/>
      <protection/>
    </xf>
    <xf numFmtId="0" fontId="1" fillId="0" borderId="18" xfId="52" applyFont="1" applyFill="1" applyBorder="1" applyAlignment="1" applyProtection="1">
      <alignment horizontal="left" vertical="center" wrapText="1" shrinkToFit="1"/>
      <protection/>
    </xf>
    <xf numFmtId="0" fontId="1" fillId="0" borderId="18" xfId="52" applyFont="1" applyFill="1" applyBorder="1" applyAlignment="1" applyProtection="1">
      <alignment horizontal="center" vertical="center"/>
      <protection/>
    </xf>
    <xf numFmtId="4" fontId="1" fillId="0" borderId="18" xfId="52" applyNumberFormat="1" applyFont="1" applyFill="1" applyBorder="1" applyAlignment="1" applyProtection="1">
      <alignment horizontal="center" vertical="center"/>
      <protection/>
    </xf>
    <xf numFmtId="0" fontId="9" fillId="0" borderId="12" xfId="52" applyFont="1" applyFill="1" applyBorder="1" applyAlignment="1" applyProtection="1">
      <alignment vertical="center"/>
      <protection/>
    </xf>
    <xf numFmtId="0" fontId="2" fillId="0" borderId="19" xfId="52" applyFont="1" applyFill="1" applyBorder="1" applyProtection="1">
      <alignment/>
      <protection locked="0"/>
    </xf>
    <xf numFmtId="4" fontId="1" fillId="0" borderId="16" xfId="52" applyNumberFormat="1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center" vertical="center" wrapText="1" shrinkToFit="1"/>
      <protection/>
    </xf>
    <xf numFmtId="0" fontId="1" fillId="0" borderId="20" xfId="52" applyFont="1" applyFill="1" applyBorder="1" applyAlignment="1" applyProtection="1">
      <alignment horizontal="left" vertical="center" wrapText="1" shrinkToFit="1"/>
      <protection/>
    </xf>
    <xf numFmtId="0" fontId="1" fillId="0" borderId="20" xfId="52" applyFont="1" applyFill="1" applyBorder="1" applyAlignment="1" applyProtection="1">
      <alignment horizontal="center" vertical="center"/>
      <protection/>
    </xf>
    <xf numFmtId="0" fontId="3" fillId="0" borderId="18" xfId="52" applyFont="1" applyFill="1" applyBorder="1" applyAlignment="1" applyProtection="1">
      <alignment horizontal="left" vertical="center" wrapText="1" shrinkToFit="1"/>
      <protection/>
    </xf>
    <xf numFmtId="0" fontId="3" fillId="0" borderId="0" xfId="52" applyFont="1" applyFill="1" applyBorder="1" applyAlignment="1" applyProtection="1">
      <alignment horizontal="left" vertical="center" wrapText="1" shrinkToFit="1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199" fontId="1" fillId="0" borderId="0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 wrapText="1" shrinkToFit="1"/>
      <protection/>
    </xf>
    <xf numFmtId="2" fontId="1" fillId="0" borderId="17" xfId="52" applyNumberFormat="1" applyFont="1" applyFill="1" applyBorder="1" applyAlignment="1" applyProtection="1">
      <alignment horizontal="center" vertical="center" wrapText="1"/>
      <protection/>
    </xf>
    <xf numFmtId="4" fontId="1" fillId="0" borderId="17" xfId="52" applyNumberFormat="1" applyFont="1" applyFill="1" applyBorder="1" applyAlignment="1" applyProtection="1">
      <alignment horizontal="center" vertical="center" wrapText="1"/>
      <protection/>
    </xf>
    <xf numFmtId="4" fontId="1" fillId="24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 shrinkToFit="1"/>
      <protection/>
    </xf>
    <xf numFmtId="2" fontId="1" fillId="0" borderId="21" xfId="52" applyNumberFormat="1" applyFont="1" applyFill="1" applyBorder="1" applyAlignment="1" applyProtection="1">
      <alignment horizontal="center" vertical="center" wrapText="1"/>
      <protection/>
    </xf>
    <xf numFmtId="2" fontId="1" fillId="0" borderId="2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2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4" fontId="3" fillId="0" borderId="0" xfId="52" applyNumberFormat="1" applyFont="1" applyFill="1" applyBorder="1" applyAlignment="1" applyProtection="1">
      <alignment horizontal="center" vertical="center"/>
      <protection/>
    </xf>
    <xf numFmtId="2" fontId="3" fillId="0" borderId="0" xfId="52" applyNumberFormat="1" applyFont="1" applyFill="1" applyBorder="1" applyAlignment="1" applyProtection="1">
      <alignment horizontal="center"/>
      <protection locked="0"/>
    </xf>
    <xf numFmtId="2" fontId="1" fillId="0" borderId="17" xfId="52" applyNumberFormat="1" applyFont="1" applyFill="1" applyBorder="1" applyAlignment="1" applyProtection="1">
      <alignment horizontal="center"/>
      <protection locked="0"/>
    </xf>
    <xf numFmtId="2" fontId="1" fillId="0" borderId="17" xfId="52" applyNumberFormat="1" applyFont="1" applyFill="1" applyBorder="1" applyAlignment="1" applyProtection="1">
      <alignment horizontal="center" vertical="center"/>
      <protection locked="0"/>
    </xf>
    <xf numFmtId="49" fontId="1" fillId="0" borderId="21" xfId="52" applyNumberFormat="1" applyFont="1" applyFill="1" applyBorder="1" applyAlignment="1" applyProtection="1">
      <alignment horizontal="left" vertical="center" wrapText="1" shrinkToFit="1"/>
      <protection/>
    </xf>
    <xf numFmtId="0" fontId="1" fillId="0" borderId="21" xfId="52" applyFont="1" applyFill="1" applyBorder="1" applyAlignment="1" applyProtection="1">
      <alignment horizontal="center" vertical="center"/>
      <protection/>
    </xf>
    <xf numFmtId="2" fontId="1" fillId="0" borderId="21" xfId="52" applyNumberFormat="1" applyFont="1" applyFill="1" applyBorder="1" applyAlignment="1" applyProtection="1">
      <alignment horizontal="center" vertical="center"/>
      <protection/>
    </xf>
    <xf numFmtId="4" fontId="1" fillId="0" borderId="21" xfId="52" applyNumberFormat="1" applyFont="1" applyFill="1" applyBorder="1" applyAlignment="1" applyProtection="1">
      <alignment horizontal="center" vertical="center"/>
      <protection/>
    </xf>
    <xf numFmtId="2" fontId="1" fillId="0" borderId="21" xfId="52" applyNumberFormat="1" applyFont="1" applyFill="1" applyBorder="1" applyAlignment="1" applyProtection="1">
      <alignment horizontal="center" vertical="center"/>
      <protection locked="0"/>
    </xf>
    <xf numFmtId="49" fontId="1" fillId="0" borderId="19" xfId="52" applyNumberFormat="1" applyFont="1" applyFill="1" applyBorder="1" applyAlignment="1" applyProtection="1">
      <alignment horizontal="left" vertical="center" wrapText="1" shrinkToFit="1"/>
      <protection/>
    </xf>
    <xf numFmtId="4" fontId="1" fillId="0" borderId="19" xfId="52" applyNumberFormat="1" applyFont="1" applyFill="1" applyBorder="1" applyAlignment="1" applyProtection="1">
      <alignment horizontal="center" vertical="center"/>
      <protection/>
    </xf>
    <xf numFmtId="0" fontId="3" fillId="0" borderId="12" xfId="52" applyFont="1" applyFill="1" applyBorder="1" applyAlignment="1" applyProtection="1">
      <alignment horizontal="left" vertical="center" wrapText="1" shrinkToFit="1"/>
      <protection/>
    </xf>
    <xf numFmtId="2" fontId="3" fillId="0" borderId="12" xfId="52" applyNumberFormat="1" applyFont="1" applyFill="1" applyBorder="1" applyAlignment="1" applyProtection="1">
      <alignment horizontal="center" vertical="center"/>
      <protection/>
    </xf>
    <xf numFmtId="4" fontId="3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 wrapText="1" shrinkToFit="1"/>
      <protection/>
    </xf>
    <xf numFmtId="0" fontId="2" fillId="0" borderId="16" xfId="52" applyFont="1" applyFill="1" applyBorder="1" applyAlignment="1" applyProtection="1">
      <alignment horizontal="left" vertical="center" wrapText="1" shrinkToFit="1"/>
      <protection/>
    </xf>
    <xf numFmtId="0" fontId="2" fillId="0" borderId="16" xfId="52" applyFont="1" applyFill="1" applyBorder="1" applyAlignment="1" applyProtection="1">
      <alignment horizontal="center" vertical="center" wrapText="1" shrinkToFit="1"/>
      <protection/>
    </xf>
    <xf numFmtId="4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20" xfId="52" applyNumberFormat="1" applyFont="1" applyFill="1" applyBorder="1" applyAlignment="1" applyProtection="1">
      <alignment horizontal="center" vertical="center" wrapText="1" shrinkToFit="1"/>
      <protection/>
    </xf>
    <xf numFmtId="0" fontId="2" fillId="0" borderId="17" xfId="52" applyFont="1" applyFill="1" applyBorder="1" applyAlignment="1" applyProtection="1">
      <alignment horizontal="left" vertical="center" wrapText="1" shrinkToFit="1"/>
      <protection/>
    </xf>
    <xf numFmtId="0" fontId="2" fillId="0" borderId="17" xfId="52" applyFont="1" applyFill="1" applyBorder="1" applyAlignment="1" applyProtection="1">
      <alignment horizontal="center" vertical="center" wrapText="1" shrinkToFit="1"/>
      <protection/>
    </xf>
    <xf numFmtId="4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 wrapText="1" shrinkToFit="1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 wrapText="1" shrinkToFit="1"/>
      <protection/>
    </xf>
    <xf numFmtId="0" fontId="2" fillId="0" borderId="18" xfId="52" applyFont="1" applyFill="1" applyBorder="1" applyAlignment="1" applyProtection="1">
      <alignment horizontal="left" vertical="center" wrapText="1" shrinkToFit="1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0" fontId="2" fillId="0" borderId="21" xfId="52" applyFont="1" applyFill="1" applyBorder="1" applyAlignment="1" applyProtection="1">
      <alignment horizontal="center" vertical="center"/>
      <protection/>
    </xf>
    <xf numFmtId="4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5" xfId="52" applyNumberFormat="1" applyFont="1" applyFill="1" applyBorder="1" applyAlignment="1" applyProtection="1">
      <alignment horizontal="center" vertical="center" wrapText="1" shrinkToFit="1"/>
      <protection/>
    </xf>
    <xf numFmtId="0" fontId="4" fillId="0" borderId="15" xfId="52" applyFont="1" applyFill="1" applyBorder="1" applyAlignment="1" applyProtection="1">
      <alignment horizontal="left" vertical="center" wrapText="1" shrinkToFit="1"/>
      <protection/>
    </xf>
    <xf numFmtId="4" fontId="4" fillId="0" borderId="21" xfId="52" applyNumberFormat="1" applyFont="1" applyFill="1" applyBorder="1" applyAlignment="1" applyProtection="1">
      <alignment horizontal="center" vertical="center"/>
      <protection/>
    </xf>
    <xf numFmtId="4" fontId="2" fillId="0" borderId="15" xfId="52" applyNumberFormat="1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center" vertical="center" wrapText="1" shrinkToFit="1"/>
      <protection/>
    </xf>
    <xf numFmtId="2" fontId="1" fillId="0" borderId="16" xfId="52" applyNumberFormat="1" applyFont="1" applyFill="1" applyBorder="1" applyAlignment="1" applyProtection="1">
      <alignment horizontal="center" vertical="center" wrapText="1"/>
      <protection/>
    </xf>
    <xf numFmtId="2" fontId="1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52" applyFont="1" applyFill="1" applyBorder="1" applyAlignment="1" applyProtection="1">
      <alignment horizontal="left" vertical="center" wrapText="1" shrinkToFit="1"/>
      <protection/>
    </xf>
    <xf numFmtId="2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1" fillId="0" borderId="12" xfId="52" applyFont="1" applyFill="1" applyBorder="1" applyAlignment="1" applyProtection="1">
      <alignment horizontal="center" vertical="center" wrapText="1" shrinkToFit="1"/>
      <protection/>
    </xf>
    <xf numFmtId="2" fontId="3" fillId="0" borderId="12" xfId="52" applyNumberFormat="1" applyFont="1" applyFill="1" applyBorder="1" applyAlignment="1" applyProtection="1">
      <alignment horizontal="center" vertical="center" wrapText="1"/>
      <protection/>
    </xf>
    <xf numFmtId="4" fontId="3" fillId="24" borderId="12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 wrapText="1" shrinkToFit="1"/>
      <protection/>
    </xf>
    <xf numFmtId="0" fontId="2" fillId="0" borderId="0" xfId="52" applyFont="1" applyFill="1" applyAlignment="1" applyProtection="1">
      <alignment horizontal="center"/>
      <protection locked="0"/>
    </xf>
    <xf numFmtId="4" fontId="2" fillId="0" borderId="0" xfId="52" applyNumberFormat="1" applyFont="1" applyProtection="1">
      <alignment/>
      <protection locked="0"/>
    </xf>
    <xf numFmtId="0" fontId="4" fillId="0" borderId="14" xfId="52" applyFont="1" applyBorder="1" applyAlignment="1" applyProtection="1">
      <alignment vertical="center"/>
      <protection locked="0"/>
    </xf>
    <xf numFmtId="4" fontId="1" fillId="0" borderId="14" xfId="52" applyNumberFormat="1" applyFont="1" applyFill="1" applyBorder="1" applyAlignment="1" applyProtection="1">
      <alignment horizontal="center" vertical="center"/>
      <protection/>
    </xf>
    <xf numFmtId="9" fontId="1" fillId="0" borderId="22" xfId="52" applyNumberFormat="1" applyFont="1" applyFill="1" applyBorder="1" applyAlignment="1" applyProtection="1">
      <alignment horizontal="center" vertical="center"/>
      <protection/>
    </xf>
    <xf numFmtId="4" fontId="1" fillId="0" borderId="23" xfId="52" applyNumberFormat="1" applyFont="1" applyFill="1" applyBorder="1" applyAlignment="1" applyProtection="1">
      <alignment horizontal="center" vertical="center"/>
      <protection/>
    </xf>
    <xf numFmtId="0" fontId="2" fillId="0" borderId="23" xfId="52" applyFont="1" applyFill="1" applyBorder="1" applyProtection="1">
      <alignment/>
      <protection locked="0"/>
    </xf>
    <xf numFmtId="2" fontId="1" fillId="20" borderId="23" xfId="52" applyNumberFormat="1" applyFont="1" applyFill="1" applyBorder="1" applyAlignment="1" applyProtection="1">
      <alignment horizontal="center" vertical="center" wrapText="1"/>
      <protection locked="0"/>
    </xf>
    <xf numFmtId="0" fontId="1" fillId="20" borderId="23" xfId="52" applyNumberFormat="1" applyFont="1" applyFill="1" applyBorder="1" applyAlignment="1" applyProtection="1">
      <alignment horizontal="center" vertical="center" wrapText="1"/>
      <protection locked="0"/>
    </xf>
    <xf numFmtId="10" fontId="1" fillId="0" borderId="23" xfId="52" applyNumberFormat="1" applyFont="1" applyFill="1" applyBorder="1" applyAlignment="1" applyProtection="1">
      <alignment horizontal="center" vertical="center"/>
      <protection/>
    </xf>
    <xf numFmtId="4" fontId="1" fillId="20" borderId="23" xfId="52" applyNumberFormat="1" applyFont="1" applyFill="1" applyBorder="1" applyAlignment="1" applyProtection="1">
      <alignment horizontal="center" vertical="center"/>
      <protection/>
    </xf>
    <xf numFmtId="4" fontId="1" fillId="0" borderId="24" xfId="52" applyNumberFormat="1" applyFont="1" applyFill="1" applyBorder="1" applyAlignment="1" applyProtection="1">
      <alignment horizontal="center" vertical="center"/>
      <protection/>
    </xf>
    <xf numFmtId="0" fontId="2" fillId="0" borderId="25" xfId="52" applyFont="1" applyFill="1" applyBorder="1" applyProtection="1">
      <alignment/>
      <protection locked="0"/>
    </xf>
    <xf numFmtId="4" fontId="1" fillId="0" borderId="22" xfId="52" applyNumberFormat="1" applyFont="1" applyFill="1" applyBorder="1" applyAlignment="1" applyProtection="1">
      <alignment horizontal="center" vertical="center"/>
      <protection/>
    </xf>
    <xf numFmtId="0" fontId="2" fillId="0" borderId="19" xfId="52" applyFont="1" applyBorder="1" applyProtection="1">
      <alignment/>
      <protection locked="0"/>
    </xf>
    <xf numFmtId="0" fontId="4" fillId="0" borderId="15" xfId="52" applyFont="1" applyFill="1" applyBorder="1" applyAlignment="1" applyProtection="1">
      <alignment horizontal="center" vertical="center" wrapText="1" shrinkToFi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vertical="center"/>
      <protection/>
    </xf>
    <xf numFmtId="0" fontId="9" fillId="0" borderId="26" xfId="52" applyFont="1" applyFill="1" applyBorder="1" applyAlignment="1" applyProtection="1">
      <alignment vertical="center"/>
      <protection/>
    </xf>
    <xf numFmtId="0" fontId="2" fillId="0" borderId="26" xfId="52" applyFont="1" applyFill="1" applyBorder="1" applyProtection="1">
      <alignment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2" fillId="0" borderId="12" xfId="52" applyFont="1" applyBorder="1" applyAlignment="1" applyProtection="1">
      <alignment horizontal="center" vertical="center"/>
      <protection locked="0"/>
    </xf>
    <xf numFmtId="0" fontId="1" fillId="0" borderId="27" xfId="52" applyFont="1" applyFill="1" applyBorder="1" applyAlignment="1" applyProtection="1">
      <alignment horizontal="center" vertical="center" wrapText="1" shrinkToFit="1"/>
      <protection/>
    </xf>
    <xf numFmtId="0" fontId="10" fillId="0" borderId="17" xfId="52" applyFont="1" applyFill="1" applyBorder="1" applyAlignment="1" applyProtection="1">
      <alignment horizontal="left" vertical="center" wrapText="1" shrinkToFit="1"/>
      <protection/>
    </xf>
    <xf numFmtId="4" fontId="3" fillId="0" borderId="12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 shrinkToFit="1"/>
      <protection/>
    </xf>
    <xf numFmtId="2" fontId="1" fillId="0" borderId="20" xfId="52" applyNumberFormat="1" applyFont="1" applyFill="1" applyBorder="1" applyAlignment="1" applyProtection="1">
      <alignment horizontal="center" vertical="center" wrapText="1"/>
      <protection/>
    </xf>
    <xf numFmtId="4" fontId="1" fillId="0" borderId="20" xfId="52" applyNumberFormat="1" applyFont="1" applyFill="1" applyBorder="1" applyAlignment="1" applyProtection="1">
      <alignment horizontal="center" vertical="center" wrapText="1"/>
      <protection/>
    </xf>
    <xf numFmtId="4" fontId="1" fillId="24" borderId="20" xfId="52" applyNumberFormat="1" applyFont="1" applyFill="1" applyBorder="1" applyAlignment="1" applyProtection="1">
      <alignment horizontal="center" vertical="center" wrapText="1"/>
      <protection/>
    </xf>
    <xf numFmtId="2" fontId="1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Alignment="1" applyProtection="1">
      <alignment vertical="center" wrapText="1"/>
      <protection locked="0"/>
    </xf>
    <xf numFmtId="49" fontId="1" fillId="0" borderId="0" xfId="52" applyNumberFormat="1" applyFont="1" applyFill="1" applyBorder="1" applyAlignment="1" applyProtection="1">
      <alignment horizontal="center" vertical="center" wrapText="1" shrinkToFit="1"/>
      <protection/>
    </xf>
    <xf numFmtId="2" fontId="1" fillId="0" borderId="20" xfId="52" applyNumberFormat="1" applyFont="1" applyFill="1" applyBorder="1" applyAlignment="1" applyProtection="1">
      <alignment horizontal="center" vertical="center"/>
      <protection/>
    </xf>
    <xf numFmtId="4" fontId="1" fillId="0" borderId="20" xfId="52" applyNumberFormat="1" applyFont="1" applyFill="1" applyBorder="1" applyAlignment="1" applyProtection="1">
      <alignment horizontal="center" vertical="center"/>
      <protection/>
    </xf>
    <xf numFmtId="0" fontId="9" fillId="0" borderId="19" xfId="52" applyFont="1" applyFill="1" applyBorder="1" applyAlignment="1" applyProtection="1">
      <alignment vertical="center"/>
      <protection/>
    </xf>
    <xf numFmtId="0" fontId="2" fillId="0" borderId="15" xfId="52" applyFont="1" applyFill="1" applyBorder="1" applyAlignment="1" applyProtection="1">
      <alignment horizontal="center" vertical="center"/>
      <protection/>
    </xf>
    <xf numFmtId="0" fontId="2" fillId="0" borderId="19" xfId="52" applyFont="1" applyFill="1" applyBorder="1" applyAlignment="1" applyProtection="1">
      <alignment horizontal="center" vertical="center"/>
      <protection/>
    </xf>
    <xf numFmtId="0" fontId="2" fillId="0" borderId="15" xfId="52" applyFont="1" applyFill="1" applyBorder="1" applyProtection="1">
      <alignment/>
      <protection locked="0"/>
    </xf>
    <xf numFmtId="0" fontId="3" fillId="0" borderId="15" xfId="52" applyFont="1" applyFill="1" applyBorder="1" applyAlignment="1" applyProtection="1">
      <alignment horizontal="left" vertical="center" wrapText="1" shrinkToFit="1"/>
      <protection/>
    </xf>
    <xf numFmtId="4" fontId="3" fillId="0" borderId="15" xfId="52" applyNumberFormat="1" applyFont="1" applyFill="1" applyBorder="1" applyAlignment="1" applyProtection="1">
      <alignment horizontal="center" vertical="center"/>
      <protection/>
    </xf>
    <xf numFmtId="4" fontId="3" fillId="0" borderId="19" xfId="52" applyNumberFormat="1" applyFont="1" applyFill="1" applyBorder="1" applyAlignment="1" applyProtection="1">
      <alignment horizontal="center" vertical="center"/>
      <protection/>
    </xf>
    <xf numFmtId="9" fontId="1" fillId="0" borderId="16" xfId="52" applyNumberFormat="1" applyFont="1" applyBorder="1" applyAlignment="1" applyProtection="1">
      <alignment horizontal="center" vertical="center"/>
      <protection locked="0"/>
    </xf>
    <xf numFmtId="4" fontId="1" fillId="0" borderId="17" xfId="52" applyNumberFormat="1" applyFont="1" applyBorder="1" applyAlignment="1" applyProtection="1">
      <alignment horizontal="center" vertical="center"/>
      <protection locked="0"/>
    </xf>
    <xf numFmtId="0" fontId="1" fillId="0" borderId="17" xfId="52" applyFont="1" applyBorder="1" applyAlignment="1" applyProtection="1">
      <alignment horizontal="center" vertical="center"/>
      <protection locked="0"/>
    </xf>
    <xf numFmtId="0" fontId="1" fillId="0" borderId="17" xfId="52" applyFont="1" applyFill="1" applyBorder="1" applyAlignment="1" applyProtection="1">
      <alignment horizontal="center" vertical="center"/>
      <protection locked="0"/>
    </xf>
    <xf numFmtId="2" fontId="1" fillId="20" borderId="17" xfId="52" applyNumberFormat="1" applyFont="1" applyFill="1" applyBorder="1" applyAlignment="1" applyProtection="1">
      <alignment horizontal="center" vertical="center" wrapText="1"/>
      <protection locked="0"/>
    </xf>
    <xf numFmtId="10" fontId="1" fillId="0" borderId="17" xfId="52" applyNumberFormat="1" applyFont="1" applyBorder="1" applyAlignment="1" applyProtection="1">
      <alignment horizontal="center" vertical="center"/>
      <protection locked="0"/>
    </xf>
    <xf numFmtId="4" fontId="1" fillId="20" borderId="17" xfId="52" applyNumberFormat="1" applyFont="1" applyFill="1" applyBorder="1" applyAlignment="1" applyProtection="1">
      <alignment horizontal="center" vertical="center"/>
      <protection/>
    </xf>
    <xf numFmtId="10" fontId="1" fillId="0" borderId="17" xfId="52" applyNumberFormat="1" applyFont="1" applyFill="1" applyBorder="1" applyAlignment="1" applyProtection="1">
      <alignment horizontal="center" vertical="center"/>
      <protection locked="0"/>
    </xf>
    <xf numFmtId="0" fontId="3" fillId="0" borderId="18" xfId="52" applyFont="1" applyFill="1" applyBorder="1" applyAlignment="1" applyProtection="1">
      <alignment horizontal="center" vertical="center"/>
      <protection/>
    </xf>
    <xf numFmtId="199" fontId="3" fillId="0" borderId="18" xfId="52" applyNumberFormat="1" applyFont="1" applyFill="1" applyBorder="1" applyAlignment="1" applyProtection="1">
      <alignment horizontal="center" vertical="center"/>
      <protection/>
    </xf>
    <xf numFmtId="199" fontId="3" fillId="0" borderId="24" xfId="52" applyNumberFormat="1" applyFont="1" applyFill="1" applyBorder="1" applyAlignment="1" applyProtection="1">
      <alignment horizontal="center" vertical="center"/>
      <protection/>
    </xf>
    <xf numFmtId="191" fontId="3" fillId="0" borderId="18" xfId="52" applyNumberFormat="1" applyFont="1" applyBorder="1" applyAlignment="1" applyProtection="1">
      <alignment horizontal="center" vertical="center"/>
      <protection locked="0"/>
    </xf>
    <xf numFmtId="4" fontId="1" fillId="0" borderId="20" xfId="52" applyNumberFormat="1" applyFont="1" applyBorder="1" applyAlignment="1" applyProtection="1">
      <alignment horizontal="center" vertical="center" wrapText="1"/>
      <protection locked="0"/>
    </xf>
    <xf numFmtId="4" fontId="1" fillId="0" borderId="20" xfId="52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52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4" fontId="1" fillId="24" borderId="16" xfId="52" applyNumberFormat="1" applyFont="1" applyFill="1" applyBorder="1" applyAlignment="1" applyProtection="1">
      <alignment horizontal="center" vertical="center" wrapText="1"/>
      <protection locked="0"/>
    </xf>
    <xf numFmtId="4" fontId="1" fillId="24" borderId="21" xfId="52" applyNumberFormat="1" applyFont="1" applyFill="1" applyBorder="1" applyAlignment="1" applyProtection="1">
      <alignment horizontal="center" vertical="center" wrapText="1"/>
      <protection locked="0"/>
    </xf>
    <xf numFmtId="4" fontId="1" fillId="24" borderId="18" xfId="52" applyNumberFormat="1" applyFont="1" applyFill="1" applyBorder="1" applyAlignment="1" applyProtection="1">
      <alignment horizontal="center" vertical="center" wrapText="1"/>
      <protection/>
    </xf>
    <xf numFmtId="4" fontId="3" fillId="24" borderId="12" xfId="52" applyNumberFormat="1" applyFont="1" applyFill="1" applyBorder="1" applyAlignment="1" applyProtection="1">
      <alignment horizontal="center" vertical="center" wrapText="1"/>
      <protection/>
    </xf>
    <xf numFmtId="4" fontId="1" fillId="0" borderId="19" xfId="52" applyNumberFormat="1" applyFont="1" applyFill="1" applyBorder="1" applyAlignment="1" applyProtection="1">
      <alignment horizontal="center" vertical="center" wrapText="1"/>
      <protection locked="0"/>
    </xf>
    <xf numFmtId="4" fontId="1" fillId="24" borderId="15" xfId="52" applyNumberFormat="1" applyFont="1" applyFill="1" applyBorder="1" applyAlignment="1" applyProtection="1">
      <alignment horizontal="center" vertical="center" wrapText="1"/>
      <protection locked="0"/>
    </xf>
    <xf numFmtId="4" fontId="1" fillId="0" borderId="19" xfId="52" applyNumberFormat="1" applyFont="1" applyBorder="1" applyAlignment="1" applyProtection="1">
      <alignment horizontal="center" vertical="center" wrapText="1"/>
      <protection locked="0"/>
    </xf>
    <xf numFmtId="4" fontId="3" fillId="0" borderId="19" xfId="52" applyNumberFormat="1" applyFont="1" applyFill="1" applyBorder="1" applyAlignment="1" applyProtection="1">
      <alignment horizontal="center" vertical="center" wrapText="1"/>
      <protection/>
    </xf>
    <xf numFmtId="4" fontId="1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2" applyFont="1" applyFill="1" applyBorder="1" applyAlignment="1" applyProtection="1">
      <alignment horizontal="left" vertical="center" wrapText="1"/>
      <protection/>
    </xf>
    <xf numFmtId="0" fontId="1" fillId="0" borderId="18" xfId="52" applyFont="1" applyFill="1" applyBorder="1" applyAlignment="1" applyProtection="1">
      <alignment horizontal="left" vertical="center" wrapText="1"/>
      <protection/>
    </xf>
    <xf numFmtId="0" fontId="2" fillId="0" borderId="0" xfId="52" applyFont="1" applyAlignment="1" applyProtection="1">
      <alignment horizontal="right" vertical="center" wrapText="1"/>
      <protection locked="0"/>
    </xf>
    <xf numFmtId="0" fontId="9" fillId="0" borderId="12" xfId="52" applyFont="1" applyFill="1" applyBorder="1" applyAlignment="1" applyProtection="1">
      <alignment horizontal="left" vertical="center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9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 applyProtection="1">
      <alignment horizontal="left" vertical="center"/>
      <protection/>
    </xf>
    <xf numFmtId="0" fontId="4" fillId="0" borderId="14" xfId="52" applyFont="1" applyFill="1" applyBorder="1" applyAlignment="1" applyProtection="1">
      <alignment horizontal="center" vertical="center" wrapText="1"/>
      <protection hidden="1" locked="0"/>
    </xf>
    <xf numFmtId="0" fontId="4" fillId="0" borderId="27" xfId="52" applyFont="1" applyFill="1" applyBorder="1" applyAlignment="1" applyProtection="1">
      <alignment horizontal="center" vertical="center" wrapText="1"/>
      <protection hidden="1" locked="0"/>
    </xf>
    <xf numFmtId="0" fontId="4" fillId="0" borderId="10" xfId="52" applyFont="1" applyFill="1" applyBorder="1" applyAlignment="1" applyProtection="1">
      <alignment horizontal="center" vertical="center" wrapText="1"/>
      <protection hidden="1" locked="0"/>
    </xf>
    <xf numFmtId="0" fontId="4" fillId="0" borderId="26" xfId="52" applyFont="1" applyFill="1" applyBorder="1" applyAlignment="1" applyProtection="1">
      <alignment horizontal="center" vertical="center" wrapText="1"/>
      <protection hidden="1" locked="0"/>
    </xf>
    <xf numFmtId="0" fontId="4" fillId="0" borderId="15" xfId="52" applyFont="1" applyBorder="1" applyAlignment="1" applyProtection="1">
      <alignment horizontal="center" vertical="center" wrapText="1" shrinkToFit="1"/>
      <protection/>
    </xf>
    <xf numFmtId="0" fontId="4" fillId="0" borderId="19" xfId="52" applyFont="1" applyBorder="1" applyAlignment="1" applyProtection="1">
      <alignment horizontal="center" vertical="center" wrapText="1" shrinkToFit="1"/>
      <protection/>
    </xf>
    <xf numFmtId="0" fontId="4" fillId="0" borderId="12" xfId="52" applyFont="1" applyFill="1" applyBorder="1" applyAlignment="1" applyProtection="1">
      <alignment horizontal="center" vertical="center" wrapText="1" shrinkToFit="1"/>
      <protection/>
    </xf>
    <xf numFmtId="0" fontId="4" fillId="0" borderId="15" xfId="52" applyFont="1" applyFill="1" applyBorder="1" applyAlignment="1" applyProtection="1">
      <alignment horizontal="center" vertical="center" wrapText="1" shrinkToFit="1"/>
      <protection/>
    </xf>
    <xf numFmtId="0" fontId="2" fillId="0" borderId="0" xfId="52" applyFont="1" applyAlignment="1" applyProtection="1">
      <alignment horizontal="center" vertical="center" wrapText="1"/>
      <protection locked="0"/>
    </xf>
    <xf numFmtId="0" fontId="7" fillId="0" borderId="0" xfId="52" applyFont="1" applyAlignment="1" applyProtection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 протокол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dc\share\Users\odanilova\Desktop\&#1045;&#1088;&#1096;&#1086;&#1074;&#1072;\&#1064;&#1072;&#1073;&#1083;&#1086;&#1085;%20&#1058;&#1057;&#105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УЕ ВЛЭП 2012-2019"/>
      <sheetName val="УЕ ТП 2012-2019"/>
      <sheetName val="материалы"/>
      <sheetName val="Ремонты 2015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Др проч"/>
      <sheetName val="Расходы соц. хар-ра"/>
      <sheetName val="Другие расходы прибыль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тчислен на соц. нуж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Возврат заемных средств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НВВ по данным экспертов"/>
      <sheetName val="Смета общая НВВ (предпр)"/>
      <sheetName val="Смета общая НВВ (эксперт)"/>
      <sheetName val="TEHSHEET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03"/>
  <sheetViews>
    <sheetView tabSelected="1" zoomScalePageLayoutView="0" workbookViewId="0" topLeftCell="A1">
      <pane ySplit="12" topLeftCell="BM70" activePane="bottomLeft" state="frozen"/>
      <selection pane="topLeft" activeCell="A1" sqref="A1"/>
      <selection pane="bottomLeft" activeCell="D70" sqref="D70"/>
    </sheetView>
  </sheetViews>
  <sheetFormatPr defaultColWidth="4.57421875" defaultRowHeight="12.75"/>
  <cols>
    <col min="1" max="1" width="13.421875" style="1" customWidth="1"/>
    <col min="2" max="2" width="13.57421875" style="1" hidden="1" customWidth="1"/>
    <col min="3" max="3" width="8.421875" style="1" customWidth="1"/>
    <col min="4" max="4" width="72.140625" style="1" customWidth="1"/>
    <col min="5" max="5" width="14.7109375" style="5" customWidth="1"/>
    <col min="6" max="6" width="11.7109375" style="5" hidden="1" customWidth="1"/>
    <col min="7" max="7" width="13.57421875" style="1" hidden="1" customWidth="1"/>
    <col min="8" max="8" width="13.7109375" style="1" hidden="1" customWidth="1"/>
    <col min="9" max="9" width="15.00390625" style="1" hidden="1" customWidth="1"/>
    <col min="10" max="10" width="15.28125" style="1" hidden="1" customWidth="1"/>
    <col min="11" max="11" width="20.8515625" style="1" customWidth="1"/>
    <col min="12" max="13" width="19.57421875" style="1" hidden="1" customWidth="1"/>
    <col min="14" max="243" width="9.140625" style="1" customWidth="1"/>
    <col min="244" max="16384" width="4.57421875" style="1" customWidth="1"/>
  </cols>
  <sheetData>
    <row r="1" spans="6:12" ht="12.75" customHeight="1">
      <c r="F1" s="138"/>
      <c r="G1" s="138"/>
      <c r="H1" s="138"/>
      <c r="I1" s="138"/>
      <c r="J1" s="138"/>
      <c r="K1" s="189" t="s">
        <v>138</v>
      </c>
      <c r="L1" s="176"/>
    </row>
    <row r="2" spans="5:12" ht="37.5" customHeight="1">
      <c r="E2" s="138"/>
      <c r="F2" s="138"/>
      <c r="G2" s="138"/>
      <c r="H2" s="138"/>
      <c r="I2" s="138"/>
      <c r="J2" s="138"/>
      <c r="K2" s="189"/>
      <c r="L2" s="176"/>
    </row>
    <row r="3" spans="5:12" ht="12.75" customHeight="1">
      <c r="E3" s="138"/>
      <c r="F3" s="138"/>
      <c r="G3" s="138"/>
      <c r="H3" s="138"/>
      <c r="I3" s="138"/>
      <c r="J3" s="138"/>
      <c r="K3" s="189"/>
      <c r="L3" s="176"/>
    </row>
    <row r="4" spans="3:11" ht="12.75" customHeight="1">
      <c r="C4" s="2"/>
      <c r="D4" s="2"/>
      <c r="E4" s="138"/>
      <c r="F4" s="138"/>
      <c r="G4" s="138"/>
      <c r="H4" s="138"/>
      <c r="I4" s="138"/>
      <c r="J4" s="138"/>
      <c r="K4" s="138"/>
    </row>
    <row r="5" spans="3:11" ht="12.75" customHeight="1">
      <c r="C5" s="2"/>
      <c r="D5" s="2"/>
      <c r="E5" s="138"/>
      <c r="F5" s="138"/>
      <c r="G5" s="138"/>
      <c r="H5" s="138"/>
      <c r="I5" s="138"/>
      <c r="J5" s="138"/>
      <c r="K5" s="138"/>
    </row>
    <row r="6" spans="3:8" ht="12.75" customHeight="1">
      <c r="C6" s="2"/>
      <c r="D6" s="2"/>
      <c r="E6" s="3"/>
      <c r="F6" s="3"/>
      <c r="G6" s="2"/>
      <c r="H6" s="2"/>
    </row>
    <row r="7" spans="3:13" s="4" customFormat="1" ht="46.5" customHeight="1">
      <c r="C7" s="190" t="s">
        <v>139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ht="13.5" thickBot="1"/>
    <row r="9" spans="3:13" ht="15" customHeight="1" thickBot="1">
      <c r="C9" s="185" t="s">
        <v>19</v>
      </c>
      <c r="D9" s="185" t="s">
        <v>20</v>
      </c>
      <c r="E9" s="187" t="s">
        <v>21</v>
      </c>
      <c r="F9" s="187" t="s">
        <v>22</v>
      </c>
      <c r="G9" s="187"/>
      <c r="H9" s="181" t="s">
        <v>17</v>
      </c>
      <c r="I9" s="182"/>
      <c r="J9" s="109" t="s">
        <v>18</v>
      </c>
      <c r="K9" s="178" t="s">
        <v>126</v>
      </c>
      <c r="L9" s="178" t="s">
        <v>127</v>
      </c>
      <c r="M9" s="178" t="s">
        <v>128</v>
      </c>
    </row>
    <row r="10" spans="3:13" ht="15" customHeight="1" thickBot="1">
      <c r="C10" s="186"/>
      <c r="D10" s="186"/>
      <c r="E10" s="187"/>
      <c r="F10" s="187"/>
      <c r="G10" s="187"/>
      <c r="H10" s="183"/>
      <c r="I10" s="184"/>
      <c r="J10" s="6"/>
      <c r="K10" s="179"/>
      <c r="L10" s="179"/>
      <c r="M10" s="179"/>
    </row>
    <row r="11" spans="3:17" ht="57.75" customHeight="1" thickBot="1">
      <c r="C11" s="186"/>
      <c r="D11" s="186"/>
      <c r="E11" s="188"/>
      <c r="F11" s="122" t="s">
        <v>23</v>
      </c>
      <c r="G11" s="122" t="s">
        <v>24</v>
      </c>
      <c r="H11" s="123" t="s">
        <v>25</v>
      </c>
      <c r="I11" s="123" t="s">
        <v>26</v>
      </c>
      <c r="J11" s="124" t="s">
        <v>27</v>
      </c>
      <c r="K11" s="179"/>
      <c r="L11" s="179"/>
      <c r="M11" s="179"/>
      <c r="N11" s="7"/>
      <c r="O11" s="7"/>
      <c r="P11" s="7"/>
      <c r="Q11" s="7"/>
    </row>
    <row r="12" spans="3:17" s="13" customFormat="1" ht="13.5" customHeight="1" thickBot="1">
      <c r="C12" s="8">
        <v>1</v>
      </c>
      <c r="D12" s="9">
        <v>2</v>
      </c>
      <c r="E12" s="10">
        <v>3</v>
      </c>
      <c r="F12" s="10"/>
      <c r="G12" s="11">
        <v>6</v>
      </c>
      <c r="H12" s="11">
        <v>8</v>
      </c>
      <c r="I12" s="11">
        <v>9</v>
      </c>
      <c r="J12" s="128">
        <v>10</v>
      </c>
      <c r="K12" s="129">
        <v>4</v>
      </c>
      <c r="L12" s="129">
        <v>5</v>
      </c>
      <c r="M12" s="129">
        <v>6</v>
      </c>
      <c r="N12" s="12"/>
      <c r="O12" s="12"/>
      <c r="P12" s="12"/>
      <c r="Q12" s="12"/>
    </row>
    <row r="13" spans="3:17" s="15" customFormat="1" ht="14.25" customHeight="1" hidden="1" thickBot="1">
      <c r="C13" s="125" t="s">
        <v>28</v>
      </c>
      <c r="D13" s="126"/>
      <c r="E13" s="126"/>
      <c r="F13" s="126"/>
      <c r="G13" s="126"/>
      <c r="H13" s="126"/>
      <c r="I13" s="127"/>
      <c r="J13" s="127"/>
      <c r="K13" s="44"/>
      <c r="L13" s="44"/>
      <c r="M13" s="44"/>
      <c r="N13" s="14"/>
      <c r="O13" s="14"/>
      <c r="P13" s="14"/>
      <c r="Q13" s="14"/>
    </row>
    <row r="14" spans="3:17" ht="15" customHeight="1" hidden="1">
      <c r="C14" s="16">
        <v>1</v>
      </c>
      <c r="D14" s="17" t="s">
        <v>29</v>
      </c>
      <c r="E14" s="18" t="s">
        <v>2</v>
      </c>
      <c r="F14" s="19"/>
      <c r="G14" s="20" t="e">
        <f>G59</f>
        <v>#REF!</v>
      </c>
      <c r="H14" s="20" t="e">
        <f>H59</f>
        <v>#REF!</v>
      </c>
      <c r="I14" s="21" t="e">
        <f>I59</f>
        <v>#REF!</v>
      </c>
      <c r="J14" s="110" t="e">
        <f>J59</f>
        <v>#REF!</v>
      </c>
      <c r="K14" s="73">
        <f>K59</f>
        <v>8346.6</v>
      </c>
      <c r="L14" s="121"/>
      <c r="M14" s="121"/>
      <c r="N14" s="7"/>
      <c r="O14" s="7"/>
      <c r="P14" s="7"/>
      <c r="Q14" s="7"/>
    </row>
    <row r="15" spans="3:17" ht="30" customHeight="1">
      <c r="C15" s="22" t="s">
        <v>9</v>
      </c>
      <c r="D15" s="23" t="s">
        <v>30</v>
      </c>
      <c r="E15" s="24" t="s">
        <v>0</v>
      </c>
      <c r="F15" s="24" t="s">
        <v>31</v>
      </c>
      <c r="G15" s="25">
        <v>0.01</v>
      </c>
      <c r="H15" s="25" t="s">
        <v>31</v>
      </c>
      <c r="I15" s="25" t="s">
        <v>31</v>
      </c>
      <c r="J15" s="111">
        <v>0.03</v>
      </c>
      <c r="K15" s="25">
        <v>0.03</v>
      </c>
      <c r="L15" s="149">
        <f>K15</f>
        <v>0.03</v>
      </c>
      <c r="M15" s="149">
        <f>K15</f>
        <v>0.03</v>
      </c>
      <c r="N15" s="7"/>
      <c r="O15" s="7"/>
      <c r="P15" s="7"/>
      <c r="Q15" s="7"/>
    </row>
    <row r="16" spans="3:17" ht="31.5">
      <c r="C16" s="26" t="s">
        <v>10</v>
      </c>
      <c r="D16" s="27" t="s">
        <v>32</v>
      </c>
      <c r="E16" s="28" t="s">
        <v>33</v>
      </c>
      <c r="F16" s="28" t="s">
        <v>31</v>
      </c>
      <c r="G16" s="29">
        <v>0.75</v>
      </c>
      <c r="H16" s="30" t="s">
        <v>31</v>
      </c>
      <c r="I16" s="30" t="s">
        <v>31</v>
      </c>
      <c r="J16" s="112">
        <v>0.75</v>
      </c>
      <c r="K16" s="30">
        <v>0.75</v>
      </c>
      <c r="L16" s="150">
        <f>K16</f>
        <v>0.75</v>
      </c>
      <c r="M16" s="150">
        <f>K16</f>
        <v>0.75</v>
      </c>
      <c r="N16" s="7"/>
      <c r="O16" s="7"/>
      <c r="P16" s="7"/>
      <c r="Q16" s="7"/>
    </row>
    <row r="17" spans="3:17" ht="47.25" hidden="1">
      <c r="C17" s="26">
        <v>4</v>
      </c>
      <c r="D17" s="27" t="s">
        <v>34</v>
      </c>
      <c r="E17" s="28" t="s">
        <v>0</v>
      </c>
      <c r="F17" s="28"/>
      <c r="G17" s="30" t="s">
        <v>35</v>
      </c>
      <c r="H17" s="30" t="s">
        <v>35</v>
      </c>
      <c r="I17" s="30" t="s">
        <v>35</v>
      </c>
      <c r="J17" s="112" t="s">
        <v>35</v>
      </c>
      <c r="K17" s="30" t="s">
        <v>35</v>
      </c>
      <c r="L17" s="151"/>
      <c r="M17" s="151"/>
      <c r="N17" s="7"/>
      <c r="O17" s="7"/>
      <c r="P17" s="7"/>
      <c r="Q17" s="7"/>
    </row>
    <row r="18" spans="3:17" ht="31.5" hidden="1">
      <c r="C18" s="26"/>
      <c r="D18" s="27" t="s">
        <v>36</v>
      </c>
      <c r="E18" s="28" t="s">
        <v>0</v>
      </c>
      <c r="F18" s="28"/>
      <c r="G18" s="30" t="s">
        <v>37</v>
      </c>
      <c r="H18" s="30" t="s">
        <v>37</v>
      </c>
      <c r="I18" s="30" t="s">
        <v>37</v>
      </c>
      <c r="J18" s="113"/>
      <c r="K18" s="152"/>
      <c r="L18" s="151"/>
      <c r="M18" s="151"/>
      <c r="N18" s="7"/>
      <c r="O18" s="7"/>
      <c r="P18" s="7"/>
      <c r="Q18" s="7"/>
    </row>
    <row r="19" spans="3:17" ht="31.5" hidden="1">
      <c r="C19" s="26"/>
      <c r="D19" s="27" t="s">
        <v>38</v>
      </c>
      <c r="E19" s="28" t="s">
        <v>0</v>
      </c>
      <c r="F19" s="28"/>
      <c r="G19" s="32" t="s">
        <v>39</v>
      </c>
      <c r="H19" s="32" t="s">
        <v>31</v>
      </c>
      <c r="I19" s="32" t="s">
        <v>39</v>
      </c>
      <c r="J19" s="113"/>
      <c r="K19" s="152"/>
      <c r="L19" s="151"/>
      <c r="M19" s="151"/>
      <c r="N19" s="7"/>
      <c r="O19" s="7"/>
      <c r="P19" s="7"/>
      <c r="Q19" s="7"/>
    </row>
    <row r="20" spans="3:17" ht="18.75" customHeight="1" hidden="1">
      <c r="C20" s="26">
        <v>5</v>
      </c>
      <c r="D20" s="27" t="s">
        <v>40</v>
      </c>
      <c r="E20" s="28" t="s">
        <v>41</v>
      </c>
      <c r="F20" s="28"/>
      <c r="G20" s="29">
        <v>5.3386</v>
      </c>
      <c r="H20" s="33">
        <v>5.338</v>
      </c>
      <c r="I20" s="33">
        <v>5.13997</v>
      </c>
      <c r="J20" s="114">
        <v>5.338</v>
      </c>
      <c r="K20" s="153">
        <v>5.13997</v>
      </c>
      <c r="L20" s="151"/>
      <c r="M20" s="151"/>
      <c r="N20" s="7"/>
      <c r="O20" s="7"/>
      <c r="P20" s="7"/>
      <c r="Q20" s="7"/>
    </row>
    <row r="21" spans="3:17" ht="15" customHeight="1" hidden="1" thickBot="1">
      <c r="C21" s="26">
        <v>6</v>
      </c>
      <c r="D21" s="27" t="s">
        <v>42</v>
      </c>
      <c r="E21" s="28"/>
      <c r="F21" s="28"/>
      <c r="G21" s="30" t="s">
        <v>35</v>
      </c>
      <c r="H21" s="30" t="s">
        <v>35</v>
      </c>
      <c r="I21" s="30" t="s">
        <v>35</v>
      </c>
      <c r="J21" s="112" t="s">
        <v>35</v>
      </c>
      <c r="K21" s="30" t="s">
        <v>35</v>
      </c>
      <c r="L21" s="151"/>
      <c r="M21" s="151"/>
      <c r="N21" s="7"/>
      <c r="O21" s="7"/>
      <c r="P21" s="7"/>
      <c r="Q21" s="7"/>
    </row>
    <row r="22" spans="3:17" ht="30" customHeight="1" hidden="1">
      <c r="C22" s="26" t="s">
        <v>43</v>
      </c>
      <c r="D22" s="27" t="s">
        <v>44</v>
      </c>
      <c r="E22" s="28" t="s">
        <v>33</v>
      </c>
      <c r="F22" s="28"/>
      <c r="G22" s="34">
        <v>0</v>
      </c>
      <c r="H22" s="34">
        <v>0</v>
      </c>
      <c r="I22" s="34">
        <v>0</v>
      </c>
      <c r="J22" s="115">
        <v>0</v>
      </c>
      <c r="K22" s="34">
        <v>0</v>
      </c>
      <c r="L22" s="151"/>
      <c r="M22" s="151"/>
      <c r="N22" s="7"/>
      <c r="O22" s="7"/>
      <c r="P22" s="7"/>
      <c r="Q22" s="7"/>
    </row>
    <row r="23" spans="3:17" ht="26.25" customHeight="1" hidden="1">
      <c r="C23" s="26" t="s">
        <v>45</v>
      </c>
      <c r="D23" s="35" t="s">
        <v>46</v>
      </c>
      <c r="E23" s="28" t="s">
        <v>33</v>
      </c>
      <c r="F23" s="28"/>
      <c r="G23" s="32" t="s">
        <v>31</v>
      </c>
      <c r="H23" s="34">
        <v>1</v>
      </c>
      <c r="I23" s="34">
        <v>1</v>
      </c>
      <c r="J23" s="115">
        <v>1</v>
      </c>
      <c r="K23" s="34">
        <v>1</v>
      </c>
      <c r="L23" s="151"/>
      <c r="M23" s="151"/>
      <c r="N23" s="7"/>
      <c r="O23" s="7"/>
      <c r="P23" s="7"/>
      <c r="Q23" s="7"/>
    </row>
    <row r="24" spans="3:17" ht="30.75" customHeight="1" hidden="1" thickBot="1">
      <c r="C24" s="26" t="s">
        <v>47</v>
      </c>
      <c r="D24" s="36" t="s">
        <v>48</v>
      </c>
      <c r="E24" s="28" t="s">
        <v>33</v>
      </c>
      <c r="F24" s="28"/>
      <c r="G24" s="34">
        <v>0</v>
      </c>
      <c r="H24" s="34">
        <v>0.887</v>
      </c>
      <c r="I24" s="34">
        <v>0.887</v>
      </c>
      <c r="J24" s="115">
        <v>0.887</v>
      </c>
      <c r="K24" s="34">
        <v>0.887</v>
      </c>
      <c r="L24" s="151"/>
      <c r="M24" s="151"/>
      <c r="N24" s="7"/>
      <c r="O24" s="7"/>
      <c r="P24" s="7"/>
      <c r="Q24" s="7"/>
    </row>
    <row r="25" spans="3:17" ht="14.25" customHeight="1" hidden="1" thickBot="1">
      <c r="C25" s="37" t="s">
        <v>49</v>
      </c>
      <c r="D25" s="37"/>
      <c r="E25" s="37"/>
      <c r="F25" s="37"/>
      <c r="G25" s="37"/>
      <c r="H25" s="37"/>
      <c r="I25" s="31"/>
      <c r="J25" s="113"/>
      <c r="K25" s="152"/>
      <c r="L25" s="151"/>
      <c r="M25" s="151"/>
      <c r="N25" s="7"/>
      <c r="O25" s="7"/>
      <c r="P25" s="7"/>
      <c r="Q25" s="7"/>
    </row>
    <row r="26" spans="3:17" ht="15" customHeight="1">
      <c r="C26" s="26" t="s">
        <v>11</v>
      </c>
      <c r="D26" s="27" t="s">
        <v>50</v>
      </c>
      <c r="E26" s="28" t="s">
        <v>0</v>
      </c>
      <c r="F26" s="28" t="s">
        <v>31</v>
      </c>
      <c r="G26" s="38">
        <v>0.052</v>
      </c>
      <c r="H26" s="38" t="s">
        <v>31</v>
      </c>
      <c r="I26" s="38" t="s">
        <v>31</v>
      </c>
      <c r="J26" s="116">
        <v>0.044</v>
      </c>
      <c r="K26" s="38">
        <v>0.037</v>
      </c>
      <c r="L26" s="154">
        <v>0.04</v>
      </c>
      <c r="M26" s="154">
        <v>0.04</v>
      </c>
      <c r="N26" s="7"/>
      <c r="O26" s="7"/>
      <c r="P26" s="7"/>
      <c r="Q26" s="7"/>
    </row>
    <row r="27" spans="3:17" ht="15" customHeight="1">
      <c r="C27" s="26" t="s">
        <v>12</v>
      </c>
      <c r="D27" s="27" t="s">
        <v>51</v>
      </c>
      <c r="E27" s="28" t="s">
        <v>1</v>
      </c>
      <c r="F27" s="28">
        <v>419.21</v>
      </c>
      <c r="G27" s="29">
        <v>434.04</v>
      </c>
      <c r="H27" s="30">
        <v>432.84</v>
      </c>
      <c r="I27" s="30">
        <v>432.84</v>
      </c>
      <c r="J27" s="112">
        <v>432.84</v>
      </c>
      <c r="K27" s="30">
        <v>1068.41</v>
      </c>
      <c r="L27" s="150">
        <f>K27</f>
        <v>1068.41</v>
      </c>
      <c r="M27" s="150">
        <f>K27</f>
        <v>1068.41</v>
      </c>
      <c r="N27" s="7"/>
      <c r="O27" s="7"/>
      <c r="P27" s="7"/>
      <c r="Q27" s="7"/>
    </row>
    <row r="28" spans="3:17" ht="15" customHeight="1" hidden="1">
      <c r="C28" s="26">
        <v>3</v>
      </c>
      <c r="D28" s="27" t="s">
        <v>52</v>
      </c>
      <c r="E28" s="28" t="s">
        <v>2</v>
      </c>
      <c r="F28" s="28"/>
      <c r="G28" s="30">
        <f>G80</f>
        <v>4085.8</v>
      </c>
      <c r="H28" s="30">
        <f>H80</f>
        <v>6306.5</v>
      </c>
      <c r="I28" s="30">
        <f>I80</f>
        <v>3986.5299999999997</v>
      </c>
      <c r="J28" s="112">
        <f>J80</f>
        <v>6350.038059999999</v>
      </c>
      <c r="K28" s="155">
        <f>K80</f>
        <v>179802.81</v>
      </c>
      <c r="L28" s="151"/>
      <c r="M28" s="151"/>
      <c r="N28" s="7"/>
      <c r="O28" s="7"/>
      <c r="P28" s="7"/>
      <c r="Q28" s="7"/>
    </row>
    <row r="29" spans="3:17" s="15" customFormat="1" ht="15" customHeight="1" hidden="1">
      <c r="C29" s="26">
        <v>5</v>
      </c>
      <c r="D29" s="27" t="s">
        <v>15</v>
      </c>
      <c r="E29" s="28" t="s">
        <v>13</v>
      </c>
      <c r="F29" s="28"/>
      <c r="G29" s="30">
        <v>4.96</v>
      </c>
      <c r="H29" s="30">
        <v>5.417</v>
      </c>
      <c r="I29" s="30">
        <v>4.92</v>
      </c>
      <c r="J29" s="117">
        <v>5.417</v>
      </c>
      <c r="K29" s="30">
        <v>4.92</v>
      </c>
      <c r="L29" s="152"/>
      <c r="M29" s="152"/>
      <c r="N29" s="14"/>
      <c r="O29" s="14"/>
      <c r="P29" s="14"/>
      <c r="Q29" s="14"/>
    </row>
    <row r="30" spans="3:17" ht="15" customHeight="1" hidden="1">
      <c r="C30" s="26">
        <v>6</v>
      </c>
      <c r="D30" s="27" t="s">
        <v>16</v>
      </c>
      <c r="E30" s="28" t="s">
        <v>53</v>
      </c>
      <c r="F30" s="28"/>
      <c r="G30" s="30">
        <v>123.095</v>
      </c>
      <c r="H30" s="30">
        <v>118.559</v>
      </c>
      <c r="I30" s="30">
        <v>118.515</v>
      </c>
      <c r="J30" s="112">
        <v>117.056</v>
      </c>
      <c r="K30" s="30">
        <v>118.515</v>
      </c>
      <c r="L30" s="151"/>
      <c r="M30" s="151"/>
      <c r="N30" s="7"/>
      <c r="O30" s="7"/>
      <c r="P30" s="7"/>
      <c r="Q30" s="7"/>
    </row>
    <row r="31" spans="3:17" ht="15" customHeight="1" hidden="1" thickBot="1">
      <c r="C31" s="39">
        <v>7</v>
      </c>
      <c r="D31" s="40" t="s">
        <v>54</v>
      </c>
      <c r="E31" s="41" t="s">
        <v>55</v>
      </c>
      <c r="F31" s="41"/>
      <c r="G31" s="42">
        <v>0</v>
      </c>
      <c r="H31" s="42">
        <v>0</v>
      </c>
      <c r="I31" s="42">
        <v>0</v>
      </c>
      <c r="J31" s="118">
        <v>0</v>
      </c>
      <c r="K31" s="30">
        <v>0</v>
      </c>
      <c r="L31" s="151"/>
      <c r="M31" s="151"/>
      <c r="N31" s="7"/>
      <c r="O31" s="7"/>
      <c r="P31" s="7"/>
      <c r="Q31" s="7"/>
    </row>
    <row r="32" spans="3:17" ht="14.25" customHeight="1" hidden="1" thickBot="1">
      <c r="C32" s="43" t="s">
        <v>56</v>
      </c>
      <c r="D32" s="43"/>
      <c r="E32" s="43"/>
      <c r="F32" s="43"/>
      <c r="G32" s="43"/>
      <c r="H32" s="43"/>
      <c r="I32" s="44"/>
      <c r="J32" s="119"/>
      <c r="K32" s="152"/>
      <c r="L32" s="151"/>
      <c r="M32" s="151"/>
      <c r="N32" s="7"/>
      <c r="O32" s="7"/>
      <c r="P32" s="7"/>
      <c r="Q32" s="7"/>
    </row>
    <row r="33" spans="3:17" ht="15" customHeight="1" hidden="1">
      <c r="C33" s="22">
        <v>1</v>
      </c>
      <c r="D33" s="23" t="s">
        <v>57</v>
      </c>
      <c r="E33" s="24" t="s">
        <v>58</v>
      </c>
      <c r="F33" s="24"/>
      <c r="G33" s="45" t="s">
        <v>59</v>
      </c>
      <c r="H33" s="45" t="e">
        <f>IF(H30=0,0,H59/H30/10)</f>
        <v>#REF!</v>
      </c>
      <c r="I33" s="45" t="e">
        <f>IF(I30=0,0,I59/I30/10)</f>
        <v>#REF!</v>
      </c>
      <c r="J33" s="120" t="e">
        <f>IF(J30=0,0,J59/J30/10)</f>
        <v>#REF!</v>
      </c>
      <c r="K33" s="30">
        <f>IF(K30=0,0,K59/K30/10)</f>
        <v>7.042652828755854</v>
      </c>
      <c r="L33" s="151"/>
      <c r="M33" s="151"/>
      <c r="N33" s="7"/>
      <c r="O33" s="7"/>
      <c r="P33" s="7"/>
      <c r="Q33" s="7"/>
    </row>
    <row r="34" spans="3:17" ht="31.5" hidden="1">
      <c r="C34" s="46">
        <v>2</v>
      </c>
      <c r="D34" s="47" t="s">
        <v>60</v>
      </c>
      <c r="E34" s="48" t="s">
        <v>0</v>
      </c>
      <c r="F34" s="48"/>
      <c r="G34" s="38" t="s">
        <v>31</v>
      </c>
      <c r="H34" s="38">
        <f>IF(H35=0,0,H77/H35)</f>
        <v>0</v>
      </c>
      <c r="I34" s="38">
        <v>0</v>
      </c>
      <c r="J34" s="116">
        <f>IF(J35=0,0,J77/J35)</f>
        <v>0</v>
      </c>
      <c r="K34" s="38">
        <v>0</v>
      </c>
      <c r="L34" s="151"/>
      <c r="M34" s="151"/>
      <c r="N34" s="7"/>
      <c r="O34" s="7"/>
      <c r="P34" s="7"/>
      <c r="Q34" s="7"/>
    </row>
    <row r="35" spans="3:17" s="15" customFormat="1" ht="15" customHeight="1" hidden="1">
      <c r="C35" s="46">
        <v>3</v>
      </c>
      <c r="D35" s="47" t="s">
        <v>61</v>
      </c>
      <c r="E35" s="48" t="s">
        <v>2</v>
      </c>
      <c r="F35" s="48"/>
      <c r="G35" s="30" t="s">
        <v>31</v>
      </c>
      <c r="H35" s="30">
        <v>0</v>
      </c>
      <c r="I35" s="30">
        <v>0</v>
      </c>
      <c r="J35" s="112">
        <v>0</v>
      </c>
      <c r="K35" s="30">
        <v>0</v>
      </c>
      <c r="L35" s="152"/>
      <c r="M35" s="152"/>
      <c r="N35" s="14"/>
      <c r="O35" s="14"/>
      <c r="P35" s="14"/>
      <c r="Q35" s="14"/>
    </row>
    <row r="36" spans="3:17" ht="15" customHeight="1">
      <c r="C36" s="26" t="s">
        <v>14</v>
      </c>
      <c r="D36" s="27" t="s">
        <v>62</v>
      </c>
      <c r="E36" s="28" t="s">
        <v>0</v>
      </c>
      <c r="F36" s="28" t="s">
        <v>31</v>
      </c>
      <c r="G36" s="38">
        <v>0</v>
      </c>
      <c r="H36" s="38" t="s">
        <v>31</v>
      </c>
      <c r="I36" s="38" t="s">
        <v>31</v>
      </c>
      <c r="J36" s="116">
        <f>(J27-H27)/H27</f>
        <v>0</v>
      </c>
      <c r="K36" s="156" t="s">
        <v>31</v>
      </c>
      <c r="L36" s="154">
        <v>0</v>
      </c>
      <c r="M36" s="154">
        <v>0</v>
      </c>
      <c r="N36" s="7"/>
      <c r="O36" s="7"/>
      <c r="P36" s="7"/>
      <c r="Q36" s="7"/>
    </row>
    <row r="37" spans="3:17" ht="18.75" customHeight="1" thickBot="1">
      <c r="C37" s="39" t="s">
        <v>63</v>
      </c>
      <c r="D37" s="49" t="s">
        <v>64</v>
      </c>
      <c r="E37" s="41" t="s">
        <v>33</v>
      </c>
      <c r="F37" s="157" t="s">
        <v>31</v>
      </c>
      <c r="G37" s="158">
        <f>(1+G26)*(1-G15)*(1+G36*G16)</f>
        <v>1.04148</v>
      </c>
      <c r="H37" s="158" t="s">
        <v>31</v>
      </c>
      <c r="I37" s="158" t="s">
        <v>31</v>
      </c>
      <c r="J37" s="159">
        <f>(1+J26)*(1-J15)*(1+J36*J16)</f>
        <v>1.01268</v>
      </c>
      <c r="K37" s="158" t="s">
        <v>31</v>
      </c>
      <c r="L37" s="160">
        <f>(1+L26)*(1-L15)*(1+L36*L16)</f>
        <v>1.0088</v>
      </c>
      <c r="M37" s="160">
        <f>(1+M26)*(1-M15)*(1+M36*M16)</f>
        <v>1.0088</v>
      </c>
      <c r="N37" s="7"/>
      <c r="O37" s="7"/>
      <c r="P37" s="7"/>
      <c r="Q37" s="7"/>
    </row>
    <row r="38" spans="3:17" s="15" customFormat="1" ht="16.5" thickBot="1">
      <c r="C38" s="130"/>
      <c r="D38" s="50"/>
      <c r="E38" s="51"/>
      <c r="F38" s="51"/>
      <c r="G38" s="52"/>
      <c r="H38" s="52"/>
      <c r="I38" s="52"/>
      <c r="J38" s="52"/>
      <c r="K38" s="52"/>
      <c r="L38" s="14"/>
      <c r="M38" s="14"/>
      <c r="N38" s="14"/>
      <c r="O38" s="14"/>
      <c r="P38" s="14"/>
      <c r="Q38" s="14"/>
    </row>
    <row r="39" spans="3:17" ht="14.25" customHeight="1" thickBot="1">
      <c r="C39" s="180" t="s">
        <v>65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7"/>
      <c r="O39" s="7"/>
      <c r="P39" s="7"/>
      <c r="Q39" s="7"/>
    </row>
    <row r="40" spans="3:17" ht="15" customHeight="1">
      <c r="C40" s="133" t="s">
        <v>9</v>
      </c>
      <c r="D40" s="47" t="s">
        <v>3</v>
      </c>
      <c r="E40" s="48" t="s">
        <v>2</v>
      </c>
      <c r="F40" s="134">
        <v>4099.4</v>
      </c>
      <c r="G40" s="135">
        <v>2586.8</v>
      </c>
      <c r="H40" s="136">
        <v>4056.3</v>
      </c>
      <c r="I40" s="135">
        <v>2760.1156</v>
      </c>
      <c r="J40" s="137">
        <v>4244.53</v>
      </c>
      <c r="K40" s="162">
        <v>4448.64</v>
      </c>
      <c r="L40" s="161">
        <f>K40*$L$37</f>
        <v>4487.788032</v>
      </c>
      <c r="M40" s="161">
        <f>L40*$M$37</f>
        <v>4527.2805666816</v>
      </c>
      <c r="N40" s="7"/>
      <c r="O40" s="7"/>
      <c r="P40" s="7"/>
      <c r="Q40" s="7"/>
    </row>
    <row r="41" spans="3:17" ht="15" customHeight="1">
      <c r="C41" s="53" t="s">
        <v>10</v>
      </c>
      <c r="D41" s="27" t="s">
        <v>66</v>
      </c>
      <c r="E41" s="28" t="s">
        <v>2</v>
      </c>
      <c r="F41" s="54">
        <v>421.5</v>
      </c>
      <c r="G41" s="55">
        <v>259.3</v>
      </c>
      <c r="H41" s="56">
        <v>512.8</v>
      </c>
      <c r="I41" s="55">
        <v>259.3</v>
      </c>
      <c r="J41" s="33">
        <v>262.59</v>
      </c>
      <c r="K41" s="163">
        <v>473.13</v>
      </c>
      <c r="L41" s="161">
        <f aca="true" t="shared" si="0" ref="L41:L58">K41*$L$37</f>
        <v>477.29354399999994</v>
      </c>
      <c r="M41" s="161">
        <f aca="true" t="shared" si="1" ref="M41:M58">L41*$M$37</f>
        <v>481.4937271871999</v>
      </c>
      <c r="N41" s="7"/>
      <c r="O41" s="7"/>
      <c r="P41" s="7"/>
      <c r="Q41" s="7"/>
    </row>
    <row r="42" spans="3:17" ht="15" customHeight="1">
      <c r="C42" s="53" t="s">
        <v>11</v>
      </c>
      <c r="D42" s="27" t="s">
        <v>67</v>
      </c>
      <c r="E42" s="28" t="s">
        <v>2</v>
      </c>
      <c r="F42" s="54">
        <v>661.9</v>
      </c>
      <c r="G42" s="55">
        <v>0</v>
      </c>
      <c r="H42" s="56">
        <v>840.1</v>
      </c>
      <c r="I42" s="55">
        <v>0</v>
      </c>
      <c r="J42" s="33">
        <v>449.02</v>
      </c>
      <c r="K42" s="163">
        <v>1189.42</v>
      </c>
      <c r="L42" s="161">
        <f t="shared" si="0"/>
        <v>1199.886896</v>
      </c>
      <c r="M42" s="161">
        <f t="shared" si="1"/>
        <v>1210.4459006847999</v>
      </c>
      <c r="N42" s="7"/>
      <c r="O42" s="7"/>
      <c r="P42" s="7"/>
      <c r="Q42" s="7"/>
    </row>
    <row r="43" spans="3:17" ht="15" customHeight="1">
      <c r="C43" s="53" t="s">
        <v>12</v>
      </c>
      <c r="D43" s="27" t="s">
        <v>68</v>
      </c>
      <c r="E43" s="28" t="s">
        <v>2</v>
      </c>
      <c r="F43" s="54">
        <f>F44+F45+F52+F53+F54+F55+F56+F57</f>
        <v>814.5999999999999</v>
      </c>
      <c r="G43" s="55">
        <f>G44+G45+G52+G53+G54+G55+G56+G57</f>
        <v>537.3</v>
      </c>
      <c r="H43" s="56">
        <f>H44+H45+H52+H53+H54+H55+H56+H57</f>
        <v>859.5</v>
      </c>
      <c r="I43" s="55">
        <f>I44+I45+I52+I53+I54+I55+I56+I57</f>
        <v>1191.6554</v>
      </c>
      <c r="J43" s="33">
        <f>J44+J45+J52+J53+J54+J55+J56+J57</f>
        <v>757.7399999999999</v>
      </c>
      <c r="K43" s="163">
        <f>K45+K44</f>
        <v>2235.41</v>
      </c>
      <c r="L43" s="161">
        <f t="shared" si="0"/>
        <v>2255.0816079999995</v>
      </c>
      <c r="M43" s="161">
        <f t="shared" si="1"/>
        <v>2274.9263261503993</v>
      </c>
      <c r="N43" s="7"/>
      <c r="O43" s="7"/>
      <c r="P43" s="7"/>
      <c r="Q43" s="7"/>
    </row>
    <row r="44" spans="3:17" ht="15" customHeight="1">
      <c r="C44" s="53" t="s">
        <v>69</v>
      </c>
      <c r="D44" s="27" t="s">
        <v>70</v>
      </c>
      <c r="E44" s="28" t="s">
        <v>2</v>
      </c>
      <c r="F44" s="54">
        <v>435.2</v>
      </c>
      <c r="G44" s="55">
        <v>165.6</v>
      </c>
      <c r="H44" s="56">
        <v>433.9</v>
      </c>
      <c r="I44" s="55">
        <v>277.5</v>
      </c>
      <c r="J44" s="33">
        <v>281.01</v>
      </c>
      <c r="K44" s="163">
        <v>82.94</v>
      </c>
      <c r="L44" s="161">
        <f t="shared" si="0"/>
        <v>83.669872</v>
      </c>
      <c r="M44" s="161">
        <f t="shared" si="1"/>
        <v>84.40616687359999</v>
      </c>
      <c r="N44" s="7"/>
      <c r="O44" s="7"/>
      <c r="P44" s="7"/>
      <c r="Q44" s="7"/>
    </row>
    <row r="45" spans="3:17" ht="18.75" customHeight="1">
      <c r="C45" s="53" t="s">
        <v>71</v>
      </c>
      <c r="D45" s="27" t="s">
        <v>72</v>
      </c>
      <c r="E45" s="28" t="s">
        <v>2</v>
      </c>
      <c r="F45" s="54">
        <f>SUM(F46:F51)</f>
        <v>142.6</v>
      </c>
      <c r="G45" s="55">
        <f>SUM(G46:G51)</f>
        <v>127</v>
      </c>
      <c r="H45" s="56">
        <f>SUM(H46:H51)</f>
        <v>192.8</v>
      </c>
      <c r="I45" s="55">
        <f>SUM(I46:I51)</f>
        <v>174.4454</v>
      </c>
      <c r="J45" s="33">
        <f>SUM(J46:J51)</f>
        <v>176.66</v>
      </c>
      <c r="K45" s="163">
        <f>K46+K47+K49+K50+K51+K52+K53+K54+K55+K58</f>
        <v>2152.47</v>
      </c>
      <c r="L45" s="161">
        <f t="shared" si="0"/>
        <v>2171.4117359999996</v>
      </c>
      <c r="M45" s="161">
        <f t="shared" si="1"/>
        <v>2190.5201592767994</v>
      </c>
      <c r="N45" s="7"/>
      <c r="O45" s="7"/>
      <c r="P45" s="7"/>
      <c r="Q45" s="7"/>
    </row>
    <row r="46" spans="3:17" ht="15" customHeight="1">
      <c r="C46" s="53" t="s">
        <v>73</v>
      </c>
      <c r="D46" s="27" t="s">
        <v>74</v>
      </c>
      <c r="E46" s="28" t="s">
        <v>2</v>
      </c>
      <c r="F46" s="54">
        <v>0</v>
      </c>
      <c r="G46" s="55">
        <v>0</v>
      </c>
      <c r="H46" s="56">
        <v>0</v>
      </c>
      <c r="I46" s="55">
        <v>0</v>
      </c>
      <c r="J46" s="33">
        <v>0</v>
      </c>
      <c r="K46" s="163">
        <v>91.37</v>
      </c>
      <c r="L46" s="161">
        <f t="shared" si="0"/>
        <v>92.174056</v>
      </c>
      <c r="M46" s="161">
        <f t="shared" si="1"/>
        <v>92.98518769279998</v>
      </c>
      <c r="N46" s="7"/>
      <c r="O46" s="7"/>
      <c r="P46" s="7"/>
      <c r="Q46" s="7"/>
    </row>
    <row r="47" spans="3:17" ht="15" customHeight="1">
      <c r="C47" s="53" t="s">
        <v>75</v>
      </c>
      <c r="D47" s="27" t="s">
        <v>76</v>
      </c>
      <c r="E47" s="28" t="s">
        <v>2</v>
      </c>
      <c r="F47" s="54">
        <v>121.5</v>
      </c>
      <c r="G47" s="55">
        <v>127</v>
      </c>
      <c r="H47" s="56">
        <v>136</v>
      </c>
      <c r="I47" s="55">
        <v>148.1254</v>
      </c>
      <c r="J47" s="33">
        <v>150.01</v>
      </c>
      <c r="K47" s="163">
        <v>1732.9</v>
      </c>
      <c r="L47" s="161">
        <f t="shared" si="0"/>
        <v>1748.14952</v>
      </c>
      <c r="M47" s="161">
        <f t="shared" si="1"/>
        <v>1763.5332357759999</v>
      </c>
      <c r="N47" s="7"/>
      <c r="O47" s="7"/>
      <c r="P47" s="7"/>
      <c r="Q47" s="7"/>
    </row>
    <row r="48" spans="3:17" ht="15" customHeight="1">
      <c r="C48" s="53" t="s">
        <v>77</v>
      </c>
      <c r="D48" s="27" t="s">
        <v>78</v>
      </c>
      <c r="E48" s="28" t="s">
        <v>2</v>
      </c>
      <c r="F48" s="54">
        <v>0</v>
      </c>
      <c r="G48" s="55">
        <v>0</v>
      </c>
      <c r="H48" s="56">
        <v>0</v>
      </c>
      <c r="I48" s="55">
        <v>0</v>
      </c>
      <c r="J48" s="33">
        <v>0</v>
      </c>
      <c r="K48" s="163">
        <v>0</v>
      </c>
      <c r="L48" s="161">
        <f>K48*$L$37</f>
        <v>0</v>
      </c>
      <c r="M48" s="161">
        <f t="shared" si="1"/>
        <v>0</v>
      </c>
      <c r="N48" s="7"/>
      <c r="O48" s="7"/>
      <c r="P48" s="7"/>
      <c r="Q48" s="7"/>
    </row>
    <row r="49" spans="3:17" ht="15" customHeight="1">
      <c r="C49" s="53" t="s">
        <v>137</v>
      </c>
      <c r="D49" s="131" t="s">
        <v>79</v>
      </c>
      <c r="E49" s="28" t="s">
        <v>2</v>
      </c>
      <c r="F49" s="54">
        <v>0</v>
      </c>
      <c r="G49" s="55">
        <v>0</v>
      </c>
      <c r="H49" s="56">
        <v>0</v>
      </c>
      <c r="I49" s="55">
        <v>0</v>
      </c>
      <c r="J49" s="33">
        <v>0</v>
      </c>
      <c r="K49" s="173">
        <v>0</v>
      </c>
      <c r="L49" s="161">
        <f>K49*$L$37</f>
        <v>0</v>
      </c>
      <c r="M49" s="161">
        <f t="shared" si="1"/>
        <v>0</v>
      </c>
      <c r="N49" s="7"/>
      <c r="O49" s="7"/>
      <c r="P49" s="7"/>
      <c r="Q49" s="7"/>
    </row>
    <row r="50" spans="3:17" ht="15" customHeight="1">
      <c r="C50" s="53" t="s">
        <v>80</v>
      </c>
      <c r="D50" s="27" t="s">
        <v>81</v>
      </c>
      <c r="E50" s="28" t="s">
        <v>2</v>
      </c>
      <c r="F50" s="54">
        <v>21.1</v>
      </c>
      <c r="G50" s="55">
        <v>0</v>
      </c>
      <c r="H50" s="56">
        <v>22.5</v>
      </c>
      <c r="I50" s="55">
        <v>0</v>
      </c>
      <c r="J50" s="33">
        <v>0</v>
      </c>
      <c r="K50" s="163">
        <v>30</v>
      </c>
      <c r="L50" s="161">
        <f t="shared" si="0"/>
        <v>30.263999999999996</v>
      </c>
      <c r="M50" s="161">
        <f t="shared" si="1"/>
        <v>30.530323199999994</v>
      </c>
      <c r="N50" s="7"/>
      <c r="O50" s="7"/>
      <c r="P50" s="7"/>
      <c r="Q50" s="7"/>
    </row>
    <row r="51" spans="3:17" ht="15" customHeight="1">
      <c r="C51" s="53" t="s">
        <v>82</v>
      </c>
      <c r="D51" s="27" t="s">
        <v>83</v>
      </c>
      <c r="E51" s="28" t="s">
        <v>2</v>
      </c>
      <c r="F51" s="54">
        <v>0</v>
      </c>
      <c r="G51" s="55">
        <v>0</v>
      </c>
      <c r="H51" s="56">
        <v>34.3</v>
      </c>
      <c r="I51" s="55">
        <v>26.32</v>
      </c>
      <c r="J51" s="33">
        <v>26.65</v>
      </c>
      <c r="K51" s="163">
        <v>22.08</v>
      </c>
      <c r="L51" s="161">
        <f t="shared" si="0"/>
        <v>22.274303999999997</v>
      </c>
      <c r="M51" s="161">
        <f t="shared" si="1"/>
        <v>22.470317875199996</v>
      </c>
      <c r="N51" s="7"/>
      <c r="O51" s="7"/>
      <c r="P51" s="7"/>
      <c r="Q51" s="7"/>
    </row>
    <row r="52" spans="3:17" ht="15" customHeight="1">
      <c r="C52" s="53" t="s">
        <v>133</v>
      </c>
      <c r="D52" s="27" t="s">
        <v>84</v>
      </c>
      <c r="E52" s="28" t="s">
        <v>2</v>
      </c>
      <c r="F52" s="54">
        <v>191.3</v>
      </c>
      <c r="G52" s="55">
        <v>218.4</v>
      </c>
      <c r="H52" s="56">
        <v>192.9</v>
      </c>
      <c r="I52" s="55">
        <v>264.31</v>
      </c>
      <c r="J52" s="33">
        <v>267.66</v>
      </c>
      <c r="K52" s="163">
        <v>22.73</v>
      </c>
      <c r="L52" s="161">
        <f t="shared" si="0"/>
        <v>22.930024</v>
      </c>
      <c r="M52" s="161">
        <f t="shared" si="1"/>
        <v>23.1318082112</v>
      </c>
      <c r="N52" s="7"/>
      <c r="O52" s="7"/>
      <c r="P52" s="7"/>
      <c r="Q52" s="7"/>
    </row>
    <row r="53" spans="3:17" ht="15" customHeight="1">
      <c r="C53" s="53" t="s">
        <v>132</v>
      </c>
      <c r="D53" s="27" t="s">
        <v>85</v>
      </c>
      <c r="E53" s="28" t="s">
        <v>2</v>
      </c>
      <c r="F53" s="54">
        <v>18.5</v>
      </c>
      <c r="G53" s="55">
        <v>0</v>
      </c>
      <c r="H53" s="56">
        <v>7.9</v>
      </c>
      <c r="I53" s="55">
        <v>0</v>
      </c>
      <c r="J53" s="33">
        <v>0</v>
      </c>
      <c r="K53" s="163">
        <v>0</v>
      </c>
      <c r="L53" s="161">
        <f t="shared" si="0"/>
        <v>0</v>
      </c>
      <c r="M53" s="161">
        <f t="shared" si="1"/>
        <v>0</v>
      </c>
      <c r="N53" s="7"/>
      <c r="O53" s="7"/>
      <c r="P53" s="7"/>
      <c r="Q53" s="7"/>
    </row>
    <row r="54" spans="3:17" ht="15" customHeight="1">
      <c r="C54" s="53" t="s">
        <v>134</v>
      </c>
      <c r="D54" s="27" t="s">
        <v>86</v>
      </c>
      <c r="E54" s="28" t="s">
        <v>2</v>
      </c>
      <c r="F54" s="54">
        <v>0</v>
      </c>
      <c r="G54" s="55">
        <v>0</v>
      </c>
      <c r="H54" s="56">
        <v>0</v>
      </c>
      <c r="I54" s="55">
        <v>0</v>
      </c>
      <c r="J54" s="33">
        <v>0</v>
      </c>
      <c r="K54" s="163">
        <v>14.05</v>
      </c>
      <c r="L54" s="161">
        <f t="shared" si="0"/>
        <v>14.173639999999999</v>
      </c>
      <c r="M54" s="161">
        <f t="shared" si="1"/>
        <v>14.298368031999997</v>
      </c>
      <c r="N54" s="7"/>
      <c r="O54" s="7"/>
      <c r="P54" s="7"/>
      <c r="Q54" s="7"/>
    </row>
    <row r="55" spans="3:13" ht="15" customHeight="1">
      <c r="C55" s="53" t="s">
        <v>135</v>
      </c>
      <c r="D55" s="27" t="s">
        <v>87</v>
      </c>
      <c r="E55" s="28" t="s">
        <v>2</v>
      </c>
      <c r="F55" s="54">
        <v>0</v>
      </c>
      <c r="G55" s="55">
        <v>0</v>
      </c>
      <c r="H55" s="56">
        <v>0</v>
      </c>
      <c r="I55" s="55">
        <v>0</v>
      </c>
      <c r="J55" s="33">
        <f>H55*$J$37</f>
        <v>0</v>
      </c>
      <c r="K55" s="163">
        <v>38.43</v>
      </c>
      <c r="L55" s="161">
        <f t="shared" si="0"/>
        <v>38.768184</v>
      </c>
      <c r="M55" s="161">
        <f t="shared" si="1"/>
        <v>39.109344019199995</v>
      </c>
    </row>
    <row r="56" spans="3:13" ht="15" customHeight="1" hidden="1">
      <c r="C56" s="53" t="s">
        <v>88</v>
      </c>
      <c r="D56" s="27" t="s">
        <v>89</v>
      </c>
      <c r="E56" s="28" t="s">
        <v>2</v>
      </c>
      <c r="F56" s="54">
        <v>0</v>
      </c>
      <c r="G56" s="55">
        <v>0</v>
      </c>
      <c r="H56" s="56">
        <v>0</v>
      </c>
      <c r="I56" s="55">
        <v>0</v>
      </c>
      <c r="J56" s="33">
        <f>H56*$J$37</f>
        <v>0</v>
      </c>
      <c r="K56" s="163"/>
      <c r="L56" s="161">
        <f t="shared" si="0"/>
        <v>0</v>
      </c>
      <c r="M56" s="161">
        <f t="shared" si="1"/>
        <v>0</v>
      </c>
    </row>
    <row r="57" spans="3:13" ht="15" customHeight="1">
      <c r="C57" s="53" t="s">
        <v>136</v>
      </c>
      <c r="D57" s="27" t="s">
        <v>89</v>
      </c>
      <c r="E57" s="28" t="s">
        <v>2</v>
      </c>
      <c r="F57" s="54">
        <v>27</v>
      </c>
      <c r="G57" s="55">
        <f>G58</f>
        <v>26.3</v>
      </c>
      <c r="H57" s="56">
        <f>H58</f>
        <v>32</v>
      </c>
      <c r="I57" s="55">
        <f>443.4+I58</f>
        <v>475.4</v>
      </c>
      <c r="J57" s="33">
        <f>J58</f>
        <v>32.41</v>
      </c>
      <c r="K57" s="163">
        <v>0</v>
      </c>
      <c r="L57" s="161">
        <f t="shared" si="0"/>
        <v>0</v>
      </c>
      <c r="M57" s="161">
        <f t="shared" si="1"/>
        <v>0</v>
      </c>
    </row>
    <row r="58" spans="3:13" ht="15" customHeight="1" thickBot="1">
      <c r="C58" s="53" t="s">
        <v>136</v>
      </c>
      <c r="D58" s="27" t="s">
        <v>129</v>
      </c>
      <c r="E58" s="28" t="s">
        <v>2</v>
      </c>
      <c r="F58" s="54">
        <v>27</v>
      </c>
      <c r="G58" s="55">
        <v>26.3</v>
      </c>
      <c r="H58" s="56">
        <v>32</v>
      </c>
      <c r="I58" s="55">
        <v>32</v>
      </c>
      <c r="J58" s="33">
        <v>32.41</v>
      </c>
      <c r="K58" s="163">
        <v>200.91</v>
      </c>
      <c r="L58" s="161">
        <f t="shared" si="0"/>
        <v>202.67800799999998</v>
      </c>
      <c r="M58" s="161">
        <f t="shared" si="1"/>
        <v>204.46157447039997</v>
      </c>
    </row>
    <row r="59" spans="3:13" s="15" customFormat="1" ht="15" customHeight="1" thickBot="1">
      <c r="C59" s="60"/>
      <c r="D59" s="74" t="s">
        <v>90</v>
      </c>
      <c r="E59" s="61" t="s">
        <v>2</v>
      </c>
      <c r="F59" s="132" t="e">
        <f>F40+F41+F42+F43+#REF!+#REF!-0.1</f>
        <v>#REF!</v>
      </c>
      <c r="G59" s="132" t="e">
        <f>G40+G41+G42+G43+#REF!+#REF!+0.1</f>
        <v>#REF!</v>
      </c>
      <c r="H59" s="132" t="e">
        <f>H40+H41+H42+H43+#REF!+#REF!+0.1</f>
        <v>#REF!</v>
      </c>
      <c r="I59" s="132" t="e">
        <f>I40+I41+I42+I43+#REF!+#REF!</f>
        <v>#REF!</v>
      </c>
      <c r="J59" s="132" t="e">
        <f>J40+J41+J42+J43+#REF!+#REF!</f>
        <v>#REF!</v>
      </c>
      <c r="K59" s="164">
        <f>K40+K41+K42+K43</f>
        <v>8346.6</v>
      </c>
      <c r="L59" s="164">
        <f>L40+L41+L42+L43</f>
        <v>8420.05008</v>
      </c>
      <c r="M59" s="164">
        <f>M40+M41+M42+M43</f>
        <v>8494.146520703998</v>
      </c>
    </row>
    <row r="60" spans="3:11" s="15" customFormat="1" ht="15" customHeight="1" thickBot="1">
      <c r="C60" s="139"/>
      <c r="D60" s="50"/>
      <c r="E60" s="62"/>
      <c r="F60" s="63"/>
      <c r="G60" s="63"/>
      <c r="H60" s="63"/>
      <c r="I60" s="63"/>
      <c r="J60" s="63"/>
      <c r="K60" s="64"/>
    </row>
    <row r="61" spans="3:13" s="15" customFormat="1" ht="14.25" customHeight="1" thickBot="1">
      <c r="C61" s="177" t="s">
        <v>91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3:13" s="15" customFormat="1" ht="15" customHeight="1">
      <c r="C62" s="133" t="s">
        <v>9</v>
      </c>
      <c r="D62" s="47" t="s">
        <v>92</v>
      </c>
      <c r="E62" s="48" t="s">
        <v>2</v>
      </c>
      <c r="F62" s="140">
        <v>12195</v>
      </c>
      <c r="G62" s="141">
        <v>3008.1</v>
      </c>
      <c r="H62" s="141">
        <v>4972.4</v>
      </c>
      <c r="I62" s="140">
        <v>3008.1</v>
      </c>
      <c r="J62" s="141">
        <v>4916.94</v>
      </c>
      <c r="K62" s="135">
        <v>157377.38</v>
      </c>
      <c r="L62" s="162">
        <v>0</v>
      </c>
      <c r="M62" s="162">
        <v>0</v>
      </c>
    </row>
    <row r="63" spans="3:13" s="15" customFormat="1" ht="15" customHeight="1">
      <c r="C63" s="53" t="s">
        <v>10</v>
      </c>
      <c r="D63" s="27" t="s">
        <v>93</v>
      </c>
      <c r="E63" s="28" t="s">
        <v>2</v>
      </c>
      <c r="F63" s="29">
        <v>1218.9</v>
      </c>
      <c r="G63" s="30">
        <v>786.4</v>
      </c>
      <c r="H63" s="30">
        <v>1207.3</v>
      </c>
      <c r="I63" s="29">
        <v>833.55</v>
      </c>
      <c r="J63" s="65">
        <f>J40*0.302</f>
        <v>1281.8480599999998</v>
      </c>
      <c r="K63" s="163">
        <v>1196.24</v>
      </c>
      <c r="L63" s="163">
        <f>L40*0.2689</f>
        <v>1206.7662018048</v>
      </c>
      <c r="M63" s="163">
        <f>M40*0.2689</f>
        <v>1217.3857443806821</v>
      </c>
    </row>
    <row r="64" spans="3:13" s="15" customFormat="1" ht="15.75" customHeight="1" hidden="1" thickBot="1">
      <c r="C64" s="53">
        <v>3</v>
      </c>
      <c r="D64" s="27" t="s">
        <v>94</v>
      </c>
      <c r="E64" s="28" t="s">
        <v>2</v>
      </c>
      <c r="F64" s="29">
        <v>0</v>
      </c>
      <c r="G64" s="30">
        <v>0</v>
      </c>
      <c r="H64" s="30">
        <v>0</v>
      </c>
      <c r="I64" s="29">
        <v>0</v>
      </c>
      <c r="J64" s="65">
        <f>H64+(H64*$J$26/100)</f>
        <v>0</v>
      </c>
      <c r="K64" s="163"/>
      <c r="L64" s="163"/>
      <c r="M64" s="163"/>
    </row>
    <row r="65" spans="3:13" s="15" customFormat="1" ht="15.75" customHeight="1">
      <c r="C65" s="53" t="s">
        <v>11</v>
      </c>
      <c r="D65" s="27" t="s">
        <v>95</v>
      </c>
      <c r="E65" s="28" t="s">
        <v>2</v>
      </c>
      <c r="F65" s="29">
        <f>SUM(F66:F70)</f>
        <v>0</v>
      </c>
      <c r="G65" s="30">
        <f>SUM(G66:G70)</f>
        <v>81.8</v>
      </c>
      <c r="H65" s="30">
        <f>SUM(H66:H70)</f>
        <v>0</v>
      </c>
      <c r="I65" s="29">
        <f>SUM(I66:I70)</f>
        <v>0</v>
      </c>
      <c r="J65" s="65">
        <f>SUM(J66:J70)</f>
        <v>0</v>
      </c>
      <c r="K65" s="163">
        <v>21131.85</v>
      </c>
      <c r="L65" s="163">
        <f>L70+L71+L72+L73</f>
        <v>0</v>
      </c>
      <c r="M65" s="163">
        <f>M70+M71+M72+M73</f>
        <v>12078.16</v>
      </c>
    </row>
    <row r="66" spans="3:13" s="15" customFormat="1" ht="15" customHeight="1" hidden="1">
      <c r="C66" s="53" t="s">
        <v>96</v>
      </c>
      <c r="D66" s="27" t="s">
        <v>4</v>
      </c>
      <c r="E66" s="28" t="s">
        <v>2</v>
      </c>
      <c r="F66" s="29">
        <v>0</v>
      </c>
      <c r="G66" s="30">
        <v>0</v>
      </c>
      <c r="H66" s="30">
        <v>0</v>
      </c>
      <c r="I66" s="29">
        <v>0</v>
      </c>
      <c r="J66" s="65">
        <f>H66+(H66*$J$26/100)</f>
        <v>0</v>
      </c>
      <c r="K66" s="163"/>
      <c r="L66" s="163"/>
      <c r="M66" s="163"/>
    </row>
    <row r="67" spans="3:13" s="15" customFormat="1" ht="15" customHeight="1" hidden="1">
      <c r="C67" s="53" t="s">
        <v>97</v>
      </c>
      <c r="D67" s="27" t="s">
        <v>98</v>
      </c>
      <c r="E67" s="28" t="s">
        <v>2</v>
      </c>
      <c r="F67" s="29">
        <v>0</v>
      </c>
      <c r="G67" s="30">
        <v>0</v>
      </c>
      <c r="H67" s="30">
        <v>0</v>
      </c>
      <c r="I67" s="29">
        <v>0</v>
      </c>
      <c r="J67" s="65">
        <f>H67+(H67*$J$26/100)</f>
        <v>0</v>
      </c>
      <c r="K67" s="163"/>
      <c r="L67" s="163"/>
      <c r="M67" s="163"/>
    </row>
    <row r="68" spans="3:13" s="15" customFormat="1" ht="15" customHeight="1" hidden="1">
      <c r="C68" s="53" t="s">
        <v>99</v>
      </c>
      <c r="D68" s="27" t="s">
        <v>5</v>
      </c>
      <c r="E68" s="28" t="s">
        <v>2</v>
      </c>
      <c r="F68" s="29">
        <v>0</v>
      </c>
      <c r="G68" s="30">
        <v>0</v>
      </c>
      <c r="H68" s="30">
        <v>0</v>
      </c>
      <c r="I68" s="29">
        <v>0</v>
      </c>
      <c r="J68" s="65">
        <v>0</v>
      </c>
      <c r="K68" s="163"/>
      <c r="L68" s="163"/>
      <c r="M68" s="163"/>
    </row>
    <row r="69" spans="3:13" s="15" customFormat="1" ht="15" customHeight="1" hidden="1">
      <c r="C69" s="53" t="s">
        <v>100</v>
      </c>
      <c r="D69" s="27" t="s">
        <v>101</v>
      </c>
      <c r="E69" s="28" t="s">
        <v>2</v>
      </c>
      <c r="F69" s="29">
        <v>0</v>
      </c>
      <c r="G69" s="30">
        <v>0</v>
      </c>
      <c r="H69" s="30">
        <v>0</v>
      </c>
      <c r="I69" s="29">
        <v>0</v>
      </c>
      <c r="J69" s="65">
        <f>H69+(H69*$J$26/100)</f>
        <v>0</v>
      </c>
      <c r="K69" s="163"/>
      <c r="L69" s="163"/>
      <c r="M69" s="163"/>
    </row>
    <row r="70" spans="3:13" s="15" customFormat="1" ht="15" customHeight="1">
      <c r="C70" s="53" t="s">
        <v>102</v>
      </c>
      <c r="D70" s="27" t="s">
        <v>6</v>
      </c>
      <c r="E70" s="28" t="s">
        <v>2</v>
      </c>
      <c r="F70" s="29">
        <v>0</v>
      </c>
      <c r="G70" s="30">
        <v>81.8</v>
      </c>
      <c r="H70" s="30">
        <v>0</v>
      </c>
      <c r="I70" s="29">
        <v>0</v>
      </c>
      <c r="J70" s="65">
        <f>H70+(H70*$J$26/100)</f>
        <v>0</v>
      </c>
      <c r="K70" s="163">
        <v>0</v>
      </c>
      <c r="L70" s="163"/>
      <c r="M70" s="163">
        <v>0</v>
      </c>
    </row>
    <row r="71" spans="3:13" s="15" customFormat="1" ht="15" customHeight="1">
      <c r="C71" s="53" t="s">
        <v>130</v>
      </c>
      <c r="D71" s="27" t="s">
        <v>5</v>
      </c>
      <c r="E71" s="28" t="s">
        <v>2</v>
      </c>
      <c r="F71" s="29"/>
      <c r="G71" s="30"/>
      <c r="H71" s="30"/>
      <c r="I71" s="29"/>
      <c r="J71" s="65"/>
      <c r="K71" s="163">
        <v>21081.7</v>
      </c>
      <c r="L71" s="163"/>
      <c r="M71" s="163">
        <v>12028.01</v>
      </c>
    </row>
    <row r="72" spans="3:13" s="15" customFormat="1" ht="15" customHeight="1">
      <c r="C72" s="53" t="s">
        <v>99</v>
      </c>
      <c r="D72" s="27" t="s">
        <v>98</v>
      </c>
      <c r="E72" s="28" t="s">
        <v>2</v>
      </c>
      <c r="F72" s="29"/>
      <c r="G72" s="30"/>
      <c r="H72" s="30"/>
      <c r="I72" s="29"/>
      <c r="J72" s="65"/>
      <c r="K72" s="163">
        <v>49.98</v>
      </c>
      <c r="L72" s="163"/>
      <c r="M72" s="163">
        <v>49.98</v>
      </c>
    </row>
    <row r="73" spans="3:13" s="15" customFormat="1" ht="15" customHeight="1">
      <c r="C73" s="53" t="s">
        <v>100</v>
      </c>
      <c r="D73" s="27" t="s">
        <v>131</v>
      </c>
      <c r="E73" s="28" t="s">
        <v>2</v>
      </c>
      <c r="F73" s="29"/>
      <c r="G73" s="30"/>
      <c r="H73" s="30"/>
      <c r="I73" s="29"/>
      <c r="J73" s="65"/>
      <c r="K73" s="163">
        <v>0.17</v>
      </c>
      <c r="L73" s="163"/>
      <c r="M73" s="163">
        <v>0.17</v>
      </c>
    </row>
    <row r="74" spans="3:13" s="15" customFormat="1" ht="15" customHeight="1">
      <c r="C74" s="53" t="s">
        <v>12</v>
      </c>
      <c r="D74" s="27" t="s">
        <v>103</v>
      </c>
      <c r="E74" s="28" t="s">
        <v>2</v>
      </c>
      <c r="F74" s="29">
        <v>0</v>
      </c>
      <c r="G74" s="30">
        <v>209.5</v>
      </c>
      <c r="H74" s="30">
        <v>0</v>
      </c>
      <c r="I74" s="29">
        <v>0</v>
      </c>
      <c r="J74" s="65">
        <f>H74+(H74*$J$26/100)</f>
        <v>0</v>
      </c>
      <c r="K74" s="163">
        <v>97.34</v>
      </c>
      <c r="L74" s="163"/>
      <c r="M74" s="163">
        <v>97.34</v>
      </c>
    </row>
    <row r="75" spans="3:13" s="15" customFormat="1" ht="15" customHeight="1">
      <c r="C75" s="53" t="s">
        <v>14</v>
      </c>
      <c r="D75" s="27" t="s">
        <v>104</v>
      </c>
      <c r="E75" s="28" t="s">
        <v>2</v>
      </c>
      <c r="F75" s="29">
        <v>0</v>
      </c>
      <c r="G75" s="30">
        <v>0</v>
      </c>
      <c r="H75" s="30">
        <v>0</v>
      </c>
      <c r="I75" s="29">
        <v>0</v>
      </c>
      <c r="J75" s="65">
        <f>H75+(H75*$J$26/100)</f>
        <v>0</v>
      </c>
      <c r="K75" s="163">
        <v>0</v>
      </c>
      <c r="L75" s="163"/>
      <c r="M75" s="163">
        <v>0</v>
      </c>
    </row>
    <row r="76" spans="3:13" s="15" customFormat="1" ht="35.25" customHeight="1" thickBot="1">
      <c r="C76" s="53" t="s">
        <v>63</v>
      </c>
      <c r="D76" s="27" t="s">
        <v>140</v>
      </c>
      <c r="E76" s="28" t="s">
        <v>2</v>
      </c>
      <c r="F76" s="29">
        <v>135.3</v>
      </c>
      <c r="G76" s="30">
        <v>0</v>
      </c>
      <c r="H76" s="30">
        <v>126.8</v>
      </c>
      <c r="I76" s="29">
        <v>144.88</v>
      </c>
      <c r="J76" s="65">
        <v>151.25</v>
      </c>
      <c r="K76" s="163">
        <v>0</v>
      </c>
      <c r="L76" s="163"/>
      <c r="M76" s="163">
        <f>L76+L76*M26</f>
        <v>0</v>
      </c>
    </row>
    <row r="77" spans="3:13" s="15" customFormat="1" ht="34.5" customHeight="1" hidden="1" thickBot="1">
      <c r="C77" s="53" t="s">
        <v>105</v>
      </c>
      <c r="D77" s="27" t="s">
        <v>107</v>
      </c>
      <c r="E77" s="28" t="s">
        <v>2</v>
      </c>
      <c r="F77" s="29">
        <v>0</v>
      </c>
      <c r="G77" s="30">
        <v>0</v>
      </c>
      <c r="H77" s="30">
        <v>0</v>
      </c>
      <c r="I77" s="29">
        <v>0</v>
      </c>
      <c r="J77" s="66">
        <v>0</v>
      </c>
      <c r="K77" s="163"/>
      <c r="L77" s="163"/>
      <c r="M77" s="163"/>
    </row>
    <row r="78" spans="3:13" s="15" customFormat="1" ht="32.25" hidden="1" thickBot="1">
      <c r="C78" s="53" t="s">
        <v>106</v>
      </c>
      <c r="D78" s="67" t="s">
        <v>109</v>
      </c>
      <c r="E78" s="28" t="s">
        <v>2</v>
      </c>
      <c r="F78" s="29"/>
      <c r="G78" s="30">
        <v>0</v>
      </c>
      <c r="H78" s="30">
        <v>0</v>
      </c>
      <c r="I78" s="29">
        <v>0</v>
      </c>
      <c r="J78" s="66">
        <f>H78+(H78*$J$26/100)</f>
        <v>0</v>
      </c>
      <c r="K78" s="163"/>
      <c r="L78" s="163"/>
      <c r="M78" s="163"/>
    </row>
    <row r="79" spans="3:13" s="15" customFormat="1" ht="16.5" hidden="1" thickBot="1">
      <c r="C79" s="57" t="s">
        <v>108</v>
      </c>
      <c r="D79" s="72" t="s">
        <v>110</v>
      </c>
      <c r="E79" s="68" t="s">
        <v>2</v>
      </c>
      <c r="F79" s="69"/>
      <c r="G79" s="70">
        <v>0</v>
      </c>
      <c r="H79" s="70">
        <v>0</v>
      </c>
      <c r="I79" s="69">
        <v>0</v>
      </c>
      <c r="J79" s="71">
        <f>H79+(H79*$J$26/100)</f>
        <v>0</v>
      </c>
      <c r="K79" s="163"/>
      <c r="L79" s="163"/>
      <c r="M79" s="163"/>
    </row>
    <row r="80" spans="3:13" s="15" customFormat="1" ht="15" customHeight="1" thickBot="1">
      <c r="C80" s="60"/>
      <c r="D80" s="49" t="s">
        <v>111</v>
      </c>
      <c r="E80" s="61" t="s">
        <v>2</v>
      </c>
      <c r="F80" s="75">
        <f>F62+F63+F64+F65+F74+F75+F76</f>
        <v>13549.199999999999</v>
      </c>
      <c r="G80" s="76">
        <f>G62+G63+G64+G65+G74+G75+G76</f>
        <v>4085.8</v>
      </c>
      <c r="H80" s="76">
        <f>H62+H63+H64+H65+H74+H75+H76</f>
        <v>6306.5</v>
      </c>
      <c r="I80" s="75">
        <f>I62+I63+I64+I65+I74+I75+I76+I77+I78+I79</f>
        <v>3986.5299999999997</v>
      </c>
      <c r="J80" s="75">
        <f>J62+J63+J64+J65+J74+J75+J76+J77+J78+J79</f>
        <v>6350.038059999999</v>
      </c>
      <c r="K80" s="132">
        <f>K63+K65+K74+K62</f>
        <v>179802.81</v>
      </c>
      <c r="L80" s="132"/>
      <c r="M80" s="132"/>
    </row>
    <row r="81" spans="3:13" s="15" customFormat="1" ht="21.75" customHeight="1" hidden="1" thickBot="1">
      <c r="C81" s="142" t="s">
        <v>112</v>
      </c>
      <c r="D81" s="80" t="s">
        <v>114</v>
      </c>
      <c r="E81" s="142"/>
      <c r="F81" s="142"/>
      <c r="G81" s="142"/>
      <c r="H81" s="142"/>
      <c r="I81" s="44"/>
      <c r="J81" s="44"/>
      <c r="K81" s="169"/>
      <c r="L81" s="169"/>
      <c r="M81" s="169"/>
    </row>
    <row r="82" spans="3:13" s="15" customFormat="1" ht="12.75" customHeight="1" hidden="1">
      <c r="C82" s="79" t="s">
        <v>113</v>
      </c>
      <c r="D82" s="84" t="s">
        <v>115</v>
      </c>
      <c r="E82" s="81" t="s">
        <v>2</v>
      </c>
      <c r="F82" s="81"/>
      <c r="G82" s="82" t="s">
        <v>31</v>
      </c>
      <c r="H82" s="82" t="s">
        <v>31</v>
      </c>
      <c r="I82" s="82" t="s">
        <v>31</v>
      </c>
      <c r="J82" s="44"/>
      <c r="K82" s="169"/>
      <c r="L82" s="169"/>
      <c r="M82" s="169"/>
    </row>
    <row r="83" spans="3:13" s="15" customFormat="1" ht="12.75" customHeight="1" hidden="1">
      <c r="C83" s="83"/>
      <c r="D83" s="84" t="s">
        <v>117</v>
      </c>
      <c r="E83" s="85" t="s">
        <v>2</v>
      </c>
      <c r="F83" s="85"/>
      <c r="G83" s="86">
        <f>'[1] НВВ содержание'!H41</f>
        <v>0</v>
      </c>
      <c r="H83" s="86" t="s">
        <v>31</v>
      </c>
      <c r="I83" s="86" t="s">
        <v>31</v>
      </c>
      <c r="J83" s="44"/>
      <c r="K83" s="169"/>
      <c r="L83" s="169"/>
      <c r="M83" s="169"/>
    </row>
    <row r="84" spans="3:13" s="15" customFormat="1" ht="25.5" customHeight="1" hidden="1">
      <c r="C84" s="87" t="s">
        <v>116</v>
      </c>
      <c r="D84" s="84" t="s">
        <v>118</v>
      </c>
      <c r="E84" s="88" t="s">
        <v>2</v>
      </c>
      <c r="F84" s="88"/>
      <c r="G84" s="86">
        <f>'[1] НВВ содержание'!H42</f>
        <v>0</v>
      </c>
      <c r="H84" s="86" t="s">
        <v>31</v>
      </c>
      <c r="I84" s="86" t="s">
        <v>31</v>
      </c>
      <c r="J84" s="44"/>
      <c r="K84" s="169"/>
      <c r="L84" s="169"/>
      <c r="M84" s="169"/>
    </row>
    <row r="85" spans="3:13" s="15" customFormat="1" ht="25.5" customHeight="1" hidden="1">
      <c r="C85" s="87" t="s">
        <v>7</v>
      </c>
      <c r="D85" s="90" t="s">
        <v>119</v>
      </c>
      <c r="E85" s="88" t="s">
        <v>2</v>
      </c>
      <c r="F85" s="88"/>
      <c r="G85" s="86">
        <f>'[1] НВВ содержание'!H43</f>
        <v>0</v>
      </c>
      <c r="H85" s="86" t="s">
        <v>31</v>
      </c>
      <c r="I85" s="86" t="s">
        <v>31</v>
      </c>
      <c r="J85" s="44"/>
      <c r="K85" s="169"/>
      <c r="L85" s="169"/>
      <c r="M85" s="169"/>
    </row>
    <row r="86" spans="3:13" s="15" customFormat="1" ht="26.25" customHeight="1" hidden="1" thickBot="1">
      <c r="C86" s="89" t="s">
        <v>8</v>
      </c>
      <c r="D86" s="95" t="s">
        <v>120</v>
      </c>
      <c r="E86" s="91" t="s">
        <v>2</v>
      </c>
      <c r="F86" s="92"/>
      <c r="G86" s="86">
        <f>'[1] НВВ содержание'!H44</f>
        <v>0</v>
      </c>
      <c r="H86" s="93" t="s">
        <v>31</v>
      </c>
      <c r="I86" s="93" t="s">
        <v>31</v>
      </c>
      <c r="J86" s="44"/>
      <c r="K86" s="169"/>
      <c r="L86" s="169"/>
      <c r="M86" s="169"/>
    </row>
    <row r="87" spans="3:13" s="15" customFormat="1" ht="13.5" customHeight="1" hidden="1" thickBot="1">
      <c r="C87" s="94"/>
      <c r="D87" s="43"/>
      <c r="E87" s="143" t="s">
        <v>2</v>
      </c>
      <c r="F87" s="144"/>
      <c r="G87" s="96">
        <f>SUM(G83:G86)</f>
        <v>0</v>
      </c>
      <c r="H87" s="97" t="s">
        <v>31</v>
      </c>
      <c r="I87" s="97" t="s">
        <v>31</v>
      </c>
      <c r="J87" s="44"/>
      <c r="K87" s="169"/>
      <c r="L87" s="169"/>
      <c r="M87" s="169"/>
    </row>
    <row r="88" spans="3:13" s="15" customFormat="1" ht="14.25" customHeight="1" hidden="1" thickBot="1">
      <c r="C88" s="43" t="s">
        <v>121</v>
      </c>
      <c r="D88" s="23" t="s">
        <v>122</v>
      </c>
      <c r="E88" s="43"/>
      <c r="F88" s="43"/>
      <c r="G88" s="43"/>
      <c r="H88" s="43"/>
      <c r="I88" s="145"/>
      <c r="J88" s="145"/>
      <c r="K88" s="170"/>
      <c r="L88" s="169"/>
      <c r="M88" s="169"/>
    </row>
    <row r="89" spans="3:13" s="15" customFormat="1" ht="16.5" hidden="1" thickBot="1">
      <c r="C89" s="22" t="s">
        <v>9</v>
      </c>
      <c r="D89" s="27" t="s">
        <v>54</v>
      </c>
      <c r="E89" s="24" t="s">
        <v>53</v>
      </c>
      <c r="F89" s="99">
        <v>5.3953</v>
      </c>
      <c r="G89" s="99">
        <v>5.3386</v>
      </c>
      <c r="H89" s="100">
        <v>5.338</v>
      </c>
      <c r="I89" s="100">
        <v>5.13997</v>
      </c>
      <c r="J89" s="100">
        <v>5.07667</v>
      </c>
      <c r="K89" s="165"/>
      <c r="L89" s="169"/>
      <c r="M89" s="169"/>
    </row>
    <row r="90" spans="3:13" ht="15" customHeight="1" hidden="1">
      <c r="C90" s="26" t="s">
        <v>10</v>
      </c>
      <c r="D90" s="101" t="s">
        <v>123</v>
      </c>
      <c r="E90" s="28" t="s">
        <v>55</v>
      </c>
      <c r="F90" s="58">
        <v>0</v>
      </c>
      <c r="G90" s="59">
        <v>0</v>
      </c>
      <c r="H90" s="59">
        <v>0</v>
      </c>
      <c r="I90" s="59">
        <v>0</v>
      </c>
      <c r="J90" s="59">
        <v>0</v>
      </c>
      <c r="K90" s="166"/>
      <c r="L90" s="171"/>
      <c r="M90" s="171"/>
    </row>
    <row r="91" spans="3:13" ht="15.75" customHeight="1" hidden="1" thickBot="1">
      <c r="C91" s="98" t="s">
        <v>11</v>
      </c>
      <c r="D91" s="74" t="s">
        <v>124</v>
      </c>
      <c r="E91" s="68"/>
      <c r="F91" s="58">
        <v>0</v>
      </c>
      <c r="G91" s="102">
        <v>0</v>
      </c>
      <c r="H91" s="102">
        <v>0</v>
      </c>
      <c r="I91" s="102">
        <v>0</v>
      </c>
      <c r="J91" s="102">
        <v>0</v>
      </c>
      <c r="K91" s="167"/>
      <c r="L91" s="171"/>
      <c r="M91" s="171"/>
    </row>
    <row r="92" spans="3:13" ht="15" customHeight="1" hidden="1" thickBot="1">
      <c r="C92" s="103"/>
      <c r="D92" s="146"/>
      <c r="E92" s="61" t="s">
        <v>2</v>
      </c>
      <c r="F92" s="104">
        <f>F89*F90</f>
        <v>0</v>
      </c>
      <c r="G92" s="104">
        <f>G89*G90</f>
        <v>0</v>
      </c>
      <c r="H92" s="104">
        <f>H89*H90</f>
        <v>0</v>
      </c>
      <c r="I92" s="104">
        <f>I89*I90</f>
        <v>0</v>
      </c>
      <c r="J92" s="104">
        <f>J89*J90</f>
        <v>0</v>
      </c>
      <c r="K92" s="168"/>
      <c r="L92" s="171"/>
      <c r="M92" s="171"/>
    </row>
    <row r="93" spans="3:13" s="15" customFormat="1" ht="15" customHeight="1" hidden="1" thickBot="1">
      <c r="C93" s="103"/>
      <c r="D93" s="174" t="s">
        <v>125</v>
      </c>
      <c r="E93" s="18"/>
      <c r="F93" s="18"/>
      <c r="G93" s="147"/>
      <c r="H93" s="147"/>
      <c r="I93" s="148"/>
      <c r="J93" s="148"/>
      <c r="K93" s="172"/>
      <c r="L93" s="169"/>
      <c r="M93" s="169"/>
    </row>
    <row r="94" spans="3:13" ht="36" customHeight="1" thickBot="1">
      <c r="C94" s="103"/>
      <c r="D94" s="175" t="s">
        <v>125</v>
      </c>
      <c r="E94" s="61" t="s">
        <v>2</v>
      </c>
      <c r="F94" s="76" t="e">
        <f>#REF!+#REF!</f>
        <v>#REF!</v>
      </c>
      <c r="G94" s="76" t="e">
        <f>#REF!+#REF!</f>
        <v>#REF!</v>
      </c>
      <c r="H94" s="105" t="e">
        <f>#REF!+#REF!</f>
        <v>#REF!</v>
      </c>
      <c r="I94" s="105" t="e">
        <f>#REF!+#REF!</f>
        <v>#REF!</v>
      </c>
      <c r="J94" s="76" t="e">
        <f>#REF!+#REF!</f>
        <v>#REF!</v>
      </c>
      <c r="K94" s="168">
        <f>K59+K80</f>
        <v>188149.41</v>
      </c>
      <c r="L94" s="168"/>
      <c r="M94" s="168"/>
    </row>
    <row r="95" spans="3:8" s="15" customFormat="1" ht="13.5" customHeight="1">
      <c r="C95" s="106"/>
      <c r="E95" s="77"/>
      <c r="F95" s="77"/>
      <c r="G95" s="78"/>
      <c r="H95" s="78"/>
    </row>
    <row r="96" spans="3:9" ht="12.75">
      <c r="C96" s="15"/>
      <c r="E96" s="107"/>
      <c r="F96" s="107"/>
      <c r="G96" s="14"/>
      <c r="H96" s="14"/>
      <c r="I96" s="14"/>
    </row>
    <row r="102" spans="7:11" ht="12.75">
      <c r="G102" s="1">
        <f>8609.01-8368.38</f>
        <v>240.63000000000102</v>
      </c>
      <c r="I102" s="108" t="e">
        <f>8609.01-I94</f>
        <v>#REF!</v>
      </c>
      <c r="K102" s="108"/>
    </row>
    <row r="103" ht="12.75">
      <c r="I103" s="108" t="e">
        <f>I102-G102</f>
        <v>#REF!</v>
      </c>
    </row>
  </sheetData>
  <sheetProtection/>
  <mergeCells count="12">
    <mergeCell ref="K1:K3"/>
    <mergeCell ref="F9:G10"/>
    <mergeCell ref="K9:K11"/>
    <mergeCell ref="C7:M7"/>
    <mergeCell ref="C61:M61"/>
    <mergeCell ref="L9:L11"/>
    <mergeCell ref="M9:M11"/>
    <mergeCell ref="C39:M39"/>
    <mergeCell ref="H9:I10"/>
    <mergeCell ref="C9:C11"/>
    <mergeCell ref="D9:D11"/>
    <mergeCell ref="E9:E11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izanko</cp:lastModifiedBy>
  <cp:lastPrinted>2018-11-21T08:20:30Z</cp:lastPrinted>
  <dcterms:created xsi:type="dcterms:W3CDTF">1996-10-08T23:32:33Z</dcterms:created>
  <dcterms:modified xsi:type="dcterms:W3CDTF">2018-11-21T08:20:49Z</dcterms:modified>
  <cp:category/>
  <cp:version/>
  <cp:contentType/>
  <cp:contentStatus/>
</cp:coreProperties>
</file>