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КАРЕЛИЯ" sheetId="1" r:id="rId1"/>
  </sheets>
  <definedNames>
    <definedName name="_xlnm.Print_Titles" localSheetId="0">'КАРЕЛИЯ'!$4:$6</definedName>
    <definedName name="_xlnm.Print_Area" localSheetId="0">'КАРЕЛИЯ'!$A$1:$K$41</definedName>
  </definedNames>
  <calcPr fullCalcOnLoad="1"/>
</workbook>
</file>

<file path=xl/sharedStrings.xml><?xml version="1.0" encoding="utf-8"?>
<sst xmlns="http://schemas.openxmlformats.org/spreadsheetml/2006/main" count="109" uniqueCount="54">
  <si>
    <t>Наименование показателей</t>
  </si>
  <si>
    <t>2012 г. факт</t>
  </si>
  <si>
    <t>2013 г. факт</t>
  </si>
  <si>
    <t>2014 г.</t>
  </si>
  <si>
    <t>2015 г.</t>
  </si>
  <si>
    <t>2016 г.</t>
  </si>
  <si>
    <t>2017 г.</t>
  </si>
  <si>
    <t>2018 г.</t>
  </si>
  <si>
    <t>Число получателей услуг, чел.</t>
  </si>
  <si>
    <t>в здравоохранении в том числе</t>
  </si>
  <si>
    <t>работников, не участвующих в реализации территориальных программ ОМС</t>
  </si>
  <si>
    <t>работников, участвующих в реализации территориальных программ ОМС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</si>
  <si>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</si>
  <si>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</si>
  <si>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</si>
  <si>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в том числе:</t>
  </si>
  <si>
    <t>включая средства, полученные за счет проведения мероприятий по оптимизации, (млн.руб.),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</si>
  <si>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</si>
  <si>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</si>
  <si>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ЗП иных работников  учреждений социального обслуживания, рублей</t>
  </si>
  <si>
    <t>Объем средств от оптимизации за счет сокращения численности социальных работников, млн. рублей</t>
  </si>
  <si>
    <t>Объем средств от оптимизации за счет сокращения численности иных работников сферы социального обслуживания, млн. рублей</t>
  </si>
  <si>
    <t>от сокращения и оптимизации расходов на содержание учреждений,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</si>
  <si>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</si>
  <si>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Среднесписочная численность работников учреждений социального обслуживания, чел.</t>
  </si>
  <si>
    <t>Среднесписочная численность иных работников, чел.</t>
  </si>
  <si>
    <t>Х</t>
  </si>
  <si>
    <t>2014 г.- 2016 г.</t>
  </si>
  <si>
    <t xml:space="preserve"> 20.1</t>
  </si>
  <si>
    <t xml:space="preserve"> 20.2</t>
  </si>
  <si>
    <t>Норматив числа получателей услуг на 1 работника отдельной категории (по среднесписочной численности работников) с учетом региональной специфики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</si>
  <si>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</si>
  <si>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15*100%)</t>
  </si>
  <si>
    <t>Среднемесячная заработная плата социальных работников, руб.</t>
  </si>
  <si>
    <t>Среднесписочная численность социальных работников, чел.</t>
  </si>
  <si>
    <t>Доля от средств от приносящей доход деятельности в фонде заработной платы по отдельной категории работников, %</t>
  </si>
  <si>
    <t xml:space="preserve">Прирост фонда оплаты труда с начислениями к 2013 г., млн.рублей </t>
  </si>
  <si>
    <t>за счет средств от приносящей доход деятельности, млн. рублей</t>
  </si>
  <si>
    <t>Планируемое соотношение средней заработной платы отдельной категории работников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</si>
  <si>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</si>
  <si>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* - прирост фонда оплаты труда с начислениями к 2012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</si>
  <si>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</si>
  <si>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</si>
  <si>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</si>
  <si>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 xml:space="preserve"> Социальные работники</t>
  </si>
  <si>
    <t>Численность населения , чел.</t>
  </si>
  <si>
    <t>к Плану мероприятий ("дорожная карта")
"Повышение эффективности и качества услуг
в сфере социального обслуживания населения
(2013-2018годы)"</t>
  </si>
  <si>
    <t>Средняя заработная плата работников по , руб.</t>
  </si>
  <si>
    <t xml:space="preserve">за счет средств консолидированного бюджета субъекта, включая дотацию из федерального бюджета, млн. руб. </t>
  </si>
  <si>
    <t>Республика Карелия</t>
  </si>
  <si>
    <r>
      <t xml:space="preserve">Категория работников:               </t>
    </r>
    <r>
      <rPr>
        <sz val="12"/>
        <color indexed="9"/>
        <rFont val="Times New Roman"/>
        <family val="1"/>
      </rPr>
      <t xml:space="preserve"> .</t>
    </r>
  </si>
  <si>
    <t>по Республике Карелия, %</t>
  </si>
  <si>
    <t>34,4*</t>
  </si>
  <si>
    <t>2014 г.- 2018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</si>
</sst>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37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1" fillId="5" borderId="0" applyNumberFormat="0" applyBorder="0" applyAlignment="0" applyProtection="0"/>
    <xf numFmtId="0" fontId="2" fillId="19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0" fontId="2" fillId="20" borderId="0" applyNumberFormat="0" applyBorder="0" applyAlignment="0" applyProtection="0"/>
    <xf numFmtId="0" fontId="1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1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4" fillId="5" borderId="1" applyNumberFormat="0" applyAlignment="0" applyProtection="0"/>
    <xf numFmtId="0" fontId="4" fillId="5" borderId="1" applyNumberFormat="0" applyAlignment="0" applyProtection="0"/>
    <xf numFmtId="0" fontId="5" fillId="11" borderId="2" applyNumberFormat="0" applyAlignment="0" applyProtection="0"/>
    <xf numFmtId="0" fontId="5" fillId="3" borderId="2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6" fillId="3" borderId="1" applyNumberFormat="0" applyAlignment="0" applyProtection="0"/>
    <xf numFmtId="0" fontId="6" fillId="11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4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9" fontId="0" fillId="11" borderId="3">
      <alignment horizontal="left" vertical="top"/>
      <protection/>
    </xf>
    <xf numFmtId="49" fontId="7" fillId="0" borderId="3">
      <alignment horizontal="left" vertical="top"/>
      <protection/>
    </xf>
    <xf numFmtId="0" fontId="9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4" applyNumberFormat="0" applyFill="0" applyAlignment="0" applyProtection="0"/>
    <xf numFmtId="0" fontId="11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6" applyNumberFormat="0" applyFill="0" applyAlignment="0" applyProtection="0"/>
    <xf numFmtId="0" fontId="13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5" borderId="3">
      <alignment horizontal="left" vertical="top" wrapText="1"/>
      <protection/>
    </xf>
    <xf numFmtId="0" fontId="7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5" borderId="3">
      <alignment horizontal="left" vertical="top" wrapText="1"/>
      <protection/>
    </xf>
    <xf numFmtId="0" fontId="0" fillId="26" borderId="3">
      <alignment horizontal="left" vertical="top" wrapText="1"/>
      <protection/>
    </xf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4" fillId="0" borderId="0">
      <alignment horizontal="left" vertical="top"/>
      <protection/>
    </xf>
    <xf numFmtId="0" fontId="7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9" applyNumberFormat="0" applyFill="0" applyAlignment="0" applyProtection="0"/>
    <xf numFmtId="0" fontId="16" fillId="28" borderId="11" applyNumberFormat="0" applyAlignment="0" applyProtection="0"/>
    <xf numFmtId="0" fontId="15" fillId="28" borderId="11" applyNumberFormat="0" applyAlignment="0" applyProtection="0"/>
    <xf numFmtId="0" fontId="16" fillId="28" borderId="11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15" borderId="12" applyNumberFormat="0">
      <alignment horizontal="right" vertical="top"/>
      <protection/>
    </xf>
    <xf numFmtId="0" fontId="0" fillId="2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5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9" borderId="13" applyNumberFormat="0" applyFont="0" applyAlignment="0" applyProtection="0"/>
    <xf numFmtId="0" fontId="3" fillId="29" borderId="13" applyNumberFormat="0" applyFont="0" applyAlignment="0" applyProtection="0"/>
    <xf numFmtId="0" fontId="0" fillId="29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4" fillId="14" borderId="3">
      <alignment horizontal="left" vertical="top" wrapText="1"/>
      <protection/>
    </xf>
    <xf numFmtId="49" fontId="24" fillId="0" borderId="3">
      <alignment horizontal="left" vertical="top" wrapText="1"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5">
    <xf numFmtId="0" fontId="0" fillId="0" borderId="0" xfId="0" applyAlignment="1">
      <alignment/>
    </xf>
    <xf numFmtId="3" fontId="29" fillId="0" borderId="15" xfId="147" applyNumberFormat="1" applyFont="1" applyBorder="1" applyAlignment="1">
      <alignment horizontal="center" vertical="center"/>
      <protection/>
    </xf>
    <xf numFmtId="3" fontId="30" fillId="0" borderId="15" xfId="147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 horizontal="right" wrapText="1"/>
    </xf>
    <xf numFmtId="0" fontId="32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center" vertical="top"/>
    </xf>
    <xf numFmtId="0" fontId="30" fillId="7" borderId="15" xfId="0" applyFont="1" applyFill="1" applyBorder="1" applyAlignment="1">
      <alignment horizontal="center" vertical="center" wrapText="1"/>
    </xf>
    <xf numFmtId="0" fontId="30" fillId="7" borderId="15" xfId="0" applyFont="1" applyFill="1" applyBorder="1" applyAlignment="1">
      <alignment horizontal="left" vertical="center" wrapText="1"/>
    </xf>
    <xf numFmtId="165" fontId="30" fillId="7" borderId="15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/>
    </xf>
    <xf numFmtId="165" fontId="30" fillId="0" borderId="0" xfId="0" applyNumberFormat="1" applyFont="1" applyAlignment="1">
      <alignment/>
    </xf>
    <xf numFmtId="3" fontId="30" fillId="7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165" fontId="30" fillId="0" borderId="17" xfId="0" applyNumberFormat="1" applyFont="1" applyBorder="1" applyAlignment="1">
      <alignment horizontal="center" vertical="center"/>
    </xf>
    <xf numFmtId="164" fontId="30" fillId="0" borderId="17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5" fontId="29" fillId="7" borderId="15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Border="1" applyAlignment="1">
      <alignment horizontal="center" vertical="center"/>
    </xf>
    <xf numFmtId="164" fontId="29" fillId="0" borderId="15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/>
    </xf>
    <xf numFmtId="164" fontId="29" fillId="7" borderId="15" xfId="0" applyNumberFormat="1" applyFont="1" applyFill="1" applyBorder="1" applyAlignment="1">
      <alignment horizontal="center" vertical="center" wrapText="1"/>
    </xf>
    <xf numFmtId="4" fontId="30" fillId="7" borderId="15" xfId="72" applyNumberFormat="1" applyFont="1" applyFill="1" applyBorder="1" applyAlignment="1">
      <alignment horizontal="center" vertical="center" wrapText="1"/>
      <protection/>
    </xf>
    <xf numFmtId="4" fontId="30" fillId="0" borderId="15" xfId="72" applyNumberFormat="1" applyFont="1" applyBorder="1" applyAlignment="1">
      <alignment horizontal="center" vertical="center" wrapText="1"/>
      <protection/>
    </xf>
    <xf numFmtId="164" fontId="30" fillId="7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166" fontId="30" fillId="0" borderId="15" xfId="0" applyNumberFormat="1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top"/>
    </xf>
    <xf numFmtId="0" fontId="30" fillId="7" borderId="15" xfId="0" applyFont="1" applyFill="1" applyBorder="1" applyAlignment="1">
      <alignment vertical="center" wrapText="1"/>
    </xf>
    <xf numFmtId="164" fontId="30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164" fontId="29" fillId="7" borderId="15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7" borderId="15" xfId="0" applyNumberFormat="1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vertical="top" wrapText="1"/>
    </xf>
    <xf numFmtId="0" fontId="30" fillId="11" borderId="0" xfId="0" applyFont="1" applyFill="1" applyAlignment="1">
      <alignment/>
    </xf>
    <xf numFmtId="164" fontId="29" fillId="0" borderId="0" xfId="72" applyNumberFormat="1" applyFont="1" applyFill="1" applyBorder="1" applyAlignment="1">
      <alignment horizontal="center" vertical="center" wrapText="1"/>
      <protection/>
    </xf>
    <xf numFmtId="164" fontId="29" fillId="7" borderId="0" xfId="72" applyNumberFormat="1" applyFont="1" applyFill="1" applyBorder="1" applyAlignment="1">
      <alignment horizontal="center" vertical="center" wrapText="1"/>
      <protection/>
    </xf>
    <xf numFmtId="3" fontId="29" fillId="7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/>
    </xf>
    <xf numFmtId="164" fontId="30" fillId="0" borderId="0" xfId="0" applyNumberFormat="1" applyFont="1" applyAlignment="1">
      <alignment horizontal="center"/>
    </xf>
    <xf numFmtId="0" fontId="30" fillId="0" borderId="15" xfId="0" applyFont="1" applyFill="1" applyBorder="1" applyAlignment="1">
      <alignment horizontal="center" vertical="center"/>
    </xf>
    <xf numFmtId="165" fontId="29" fillId="28" borderId="15" xfId="72" applyNumberFormat="1" applyFont="1" applyFill="1" applyBorder="1" applyAlignment="1">
      <alignment horizontal="center" vertical="center" wrapText="1"/>
      <protection/>
    </xf>
    <xf numFmtId="165" fontId="30" fillId="28" borderId="15" xfId="72" applyNumberFormat="1" applyFont="1" applyFill="1" applyBorder="1" applyAlignment="1">
      <alignment horizontal="center" vertical="center" wrapText="1"/>
      <protection/>
    </xf>
    <xf numFmtId="164" fontId="30" fillId="28" borderId="15" xfId="0" applyNumberFormat="1" applyFont="1" applyFill="1" applyBorder="1" applyAlignment="1">
      <alignment horizontal="center" vertical="center" wrapText="1"/>
    </xf>
    <xf numFmtId="165" fontId="30" fillId="28" borderId="15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" fontId="29" fillId="0" borderId="15" xfId="72" applyNumberFormat="1" applyFont="1" applyBorder="1" applyAlignment="1">
      <alignment horizontal="center" vertical="center" wrapText="1"/>
      <protection/>
    </xf>
    <xf numFmtId="0" fontId="30" fillId="7" borderId="19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center" wrapText="1"/>
    </xf>
  </cellXfs>
  <cellStyles count="21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Comma" xfId="65"/>
    <cellStyle name="Comma [0]" xfId="66"/>
    <cellStyle name="Currency" xfId="67"/>
    <cellStyle name="Currency [0]" xfId="68"/>
    <cellStyle name="Normal" xfId="69"/>
    <cellStyle name="Normal 2" xfId="70"/>
    <cellStyle name="Normal 2 2 3" xfId="71"/>
    <cellStyle name="Normal 4" xfId="72"/>
    <cellStyle name="Percent" xfId="73"/>
    <cellStyle name="Акцент1" xfId="74"/>
    <cellStyle name="Акцент1 2" xfId="75"/>
    <cellStyle name="Акцент1 3" xfId="76"/>
    <cellStyle name="Акцент2" xfId="77"/>
    <cellStyle name="Акцент2 2" xfId="78"/>
    <cellStyle name="Акцент2 3" xfId="79"/>
    <cellStyle name="Акцент3" xfId="80"/>
    <cellStyle name="Акцент3 2" xfId="81"/>
    <cellStyle name="Акцент3 3" xfId="82"/>
    <cellStyle name="Акцент4" xfId="83"/>
    <cellStyle name="Акцент4 2" xfId="84"/>
    <cellStyle name="Акцент4 3" xfId="85"/>
    <cellStyle name="Акцент5" xfId="86"/>
    <cellStyle name="Акцент5 2" xfId="87"/>
    <cellStyle name="Акцент5 3" xfId="88"/>
    <cellStyle name="Акцент6" xfId="89"/>
    <cellStyle name="Акцент6 2" xfId="90"/>
    <cellStyle name="Акцент6 3" xfId="91"/>
    <cellStyle name="Ввод " xfId="92"/>
    <cellStyle name="Ввод  2" xfId="93"/>
    <cellStyle name="Вывод" xfId="94"/>
    <cellStyle name="Вывод 2" xfId="95"/>
    <cellStyle name="Вывод 3" xfId="96"/>
    <cellStyle name="Вычисление" xfId="97"/>
    <cellStyle name="Вычисление 2" xfId="98"/>
    <cellStyle name="Вычисление 3" xfId="99"/>
    <cellStyle name="Hyperlink" xfId="100"/>
    <cellStyle name="Данные (редактируемые)" xfId="101"/>
    <cellStyle name="Данные (только для чтения)" xfId="102"/>
    <cellStyle name="Данные для удаления" xfId="103"/>
    <cellStyle name="Currency" xfId="104"/>
    <cellStyle name="Currency [0]" xfId="105"/>
    <cellStyle name="Денежный 2" xfId="106"/>
    <cellStyle name="Денежный 3" xfId="107"/>
    <cellStyle name="Заголовки полей" xfId="108"/>
    <cellStyle name="Заголовки полей [печать]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Заголовок меры" xfId="122"/>
    <cellStyle name="Заголовок показателя [печать]" xfId="123"/>
    <cellStyle name="Заголовок показателя константы" xfId="124"/>
    <cellStyle name="Заголовок результата расчета" xfId="125"/>
    <cellStyle name="Заголовок свободного показателя" xfId="126"/>
    <cellStyle name="Значение фильтра" xfId="127"/>
    <cellStyle name="Значение фильтра [печать]" xfId="128"/>
    <cellStyle name="Информация о задаче" xfId="129"/>
    <cellStyle name="Итог" xfId="130"/>
    <cellStyle name="Итог 2" xfId="131"/>
    <cellStyle name="Итог 3" xfId="132"/>
    <cellStyle name="Контрольная ячейка" xfId="133"/>
    <cellStyle name="Контрольная ячейка 2" xfId="134"/>
    <cellStyle name="Контрольная ячейка 3" xfId="135"/>
    <cellStyle name="Название" xfId="136"/>
    <cellStyle name="Название 2" xfId="137"/>
    <cellStyle name="Название 3" xfId="138"/>
    <cellStyle name="Нейтральный" xfId="139"/>
    <cellStyle name="Нейтральный 2" xfId="140"/>
    <cellStyle name="Обычный 10" xfId="141"/>
    <cellStyle name="Обычный 2" xfId="142"/>
    <cellStyle name="Обычный 2 2" xfId="143"/>
    <cellStyle name="Обычный 2 3" xfId="144"/>
    <cellStyle name="Обычный 3" xfId="145"/>
    <cellStyle name="Обычный 3 2" xfId="146"/>
    <cellStyle name="Обычный 4" xfId="147"/>
    <cellStyle name="Обычный 5" xfId="148"/>
    <cellStyle name="Обычный 5 10" xfId="149"/>
    <cellStyle name="Обычный 5 2" xfId="150"/>
    <cellStyle name="Обычный 5 2 2" xfId="151"/>
    <cellStyle name="Обычный 5 2 2 2" xfId="152"/>
    <cellStyle name="Обычный 5 2 3" xfId="153"/>
    <cellStyle name="Обычный 5 2 4" xfId="154"/>
    <cellStyle name="Обычный 5 2 5" xfId="155"/>
    <cellStyle name="Обычный 5 2 6" xfId="156"/>
    <cellStyle name="Обычный 5 2 7" xfId="157"/>
    <cellStyle name="Обычный 5 3" xfId="158"/>
    <cellStyle name="Обычный 5 3 2" xfId="159"/>
    <cellStyle name="Обычный 5 3 2 2" xfId="160"/>
    <cellStyle name="Обычный 5 3 3" xfId="161"/>
    <cellStyle name="Обычный 5 3 4" xfId="162"/>
    <cellStyle name="Обычный 5 3 5" xfId="163"/>
    <cellStyle name="Обычный 5 3 6" xfId="164"/>
    <cellStyle name="Обычный 5 3 7" xfId="165"/>
    <cellStyle name="Обычный 5 4" xfId="166"/>
    <cellStyle name="Обычный 5 4 2" xfId="167"/>
    <cellStyle name="Обычный 5 4 2 2" xfId="168"/>
    <cellStyle name="Обычный 5 4 3" xfId="169"/>
    <cellStyle name="Обычный 5 4 4" xfId="170"/>
    <cellStyle name="Обычный 5 4 5" xfId="171"/>
    <cellStyle name="Обычный 5 4 6" xfId="172"/>
    <cellStyle name="Обычный 5 4 7" xfId="173"/>
    <cellStyle name="Обычный 5 5" xfId="174"/>
    <cellStyle name="Обычный 5 5 2" xfId="175"/>
    <cellStyle name="Обычный 5 6" xfId="176"/>
    <cellStyle name="Обычный 5 7" xfId="177"/>
    <cellStyle name="Обычный 5 8" xfId="178"/>
    <cellStyle name="Обычный 5 9" xfId="179"/>
    <cellStyle name="Обычный 6" xfId="180"/>
    <cellStyle name="Обычный 7" xfId="181"/>
    <cellStyle name="Обычный 7 2" xfId="182"/>
    <cellStyle name="Обычный 8" xfId="183"/>
    <cellStyle name="Обычный 9" xfId="184"/>
    <cellStyle name="Отдельная ячейка" xfId="185"/>
    <cellStyle name="Отдельная ячейка - константа" xfId="186"/>
    <cellStyle name="Отдельная ячейка - константа [печать]" xfId="187"/>
    <cellStyle name="Отдельная ячейка [печать]" xfId="188"/>
    <cellStyle name="Отдельная ячейка-результат" xfId="189"/>
    <cellStyle name="Отдельная ячейка-результат [печать]" xfId="190"/>
    <cellStyle name="Followed Hyperlink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Процентный 2" xfId="200"/>
    <cellStyle name="Свойства элементов измерения" xfId="201"/>
    <cellStyle name="Свойства элементов измерения [печать]" xfId="202"/>
    <cellStyle name="Связанная ячейка" xfId="203"/>
    <cellStyle name="Связанная ячейка 2" xfId="204"/>
    <cellStyle name="Текст предупреждения" xfId="205"/>
    <cellStyle name="Текст предупреждения 2" xfId="206"/>
    <cellStyle name="Текст предупреждения 3" xfId="207"/>
    <cellStyle name="Comma" xfId="208"/>
    <cellStyle name="Comma [0]" xfId="209"/>
    <cellStyle name="Финансовый 2" xfId="210"/>
    <cellStyle name="Финансовый 2 2" xfId="211"/>
    <cellStyle name="Финансовый 3" xfId="212"/>
    <cellStyle name="Финансовый 3 2" xfId="213"/>
    <cellStyle name="Финансовый 3 3" xfId="214"/>
    <cellStyle name="Финансовый 3 3 2" xfId="215"/>
    <cellStyle name="Финансовый 3 3 2 2" xfId="216"/>
    <cellStyle name="Финансовый 3 3 3" xfId="217"/>
    <cellStyle name="Финансовый 3 3 4" xfId="218"/>
    <cellStyle name="Финансовый 3 3 5" xfId="219"/>
    <cellStyle name="Финансовый 3 3 6" xfId="220"/>
    <cellStyle name="Финансовый 3 4" xfId="221"/>
    <cellStyle name="Финансовый 3 4 2" xfId="222"/>
    <cellStyle name="Финансовый 3 5" xfId="223"/>
    <cellStyle name="Финансовый 3 6" xfId="224"/>
    <cellStyle name="Финансовый 3 7" xfId="225"/>
    <cellStyle name="Финансовый 4" xfId="226"/>
    <cellStyle name="Финансовый 5" xfId="227"/>
    <cellStyle name="Хороший" xfId="228"/>
    <cellStyle name="Хороший 2" xfId="229"/>
    <cellStyle name="Элементы осей" xfId="230"/>
    <cellStyle name="Элементы осей [печать]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8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140625" defaultRowHeight="15"/>
  <cols>
    <col min="1" max="1" width="5.140625" style="3" customWidth="1"/>
    <col min="2" max="2" width="73.28125" style="4" customWidth="1"/>
    <col min="3" max="3" width="13.421875" style="4" customWidth="1"/>
    <col min="4" max="4" width="11.140625" style="5" customWidth="1"/>
    <col min="5" max="11" width="11.140625" style="4" customWidth="1"/>
    <col min="12" max="16384" width="9.140625" style="4" customWidth="1"/>
  </cols>
  <sheetData>
    <row r="1" spans="7:11" ht="15.75">
      <c r="G1" s="61" t="s">
        <v>41</v>
      </c>
      <c r="H1" s="61"/>
      <c r="I1" s="61"/>
      <c r="J1" s="61"/>
      <c r="K1" s="61"/>
    </row>
    <row r="2" spans="1:11" ht="76.5" customHeight="1">
      <c r="A2" s="7"/>
      <c r="B2" s="7"/>
      <c r="C2" s="7"/>
      <c r="D2" s="7"/>
      <c r="E2" s="7"/>
      <c r="F2" s="7"/>
      <c r="G2" s="61" t="s">
        <v>46</v>
      </c>
      <c r="H2" s="61"/>
      <c r="I2" s="61"/>
      <c r="J2" s="61"/>
      <c r="K2" s="61"/>
    </row>
    <row r="3" spans="1:11" s="9" customFormat="1" ht="23.25" customHeight="1">
      <c r="A3" s="8"/>
      <c r="B3" s="62" t="s">
        <v>42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s="9" customFormat="1" ht="25.5" customHeight="1">
      <c r="A4" s="6"/>
      <c r="B4" s="10" t="s">
        <v>43</v>
      </c>
      <c r="C4" s="63" t="s">
        <v>49</v>
      </c>
      <c r="D4" s="63"/>
      <c r="E4" s="63"/>
      <c r="F4" s="11"/>
      <c r="G4" s="6"/>
      <c r="H4" s="6"/>
      <c r="I4" s="6"/>
      <c r="J4" s="6"/>
      <c r="K4" s="6"/>
    </row>
    <row r="5" spans="1:11" s="9" customFormat="1" ht="27" customHeight="1">
      <c r="A5" s="6"/>
      <c r="B5" s="12" t="s">
        <v>50</v>
      </c>
      <c r="C5" s="64" t="s">
        <v>44</v>
      </c>
      <c r="D5" s="64"/>
      <c r="E5" s="64"/>
      <c r="F5" s="11"/>
      <c r="G5" s="6"/>
      <c r="H5" s="6"/>
      <c r="I5" s="6"/>
      <c r="J5" s="6"/>
      <c r="K5" s="6"/>
    </row>
    <row r="6" spans="1:11" ht="31.5">
      <c r="A6" s="13"/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27</v>
      </c>
      <c r="K6" s="14" t="s">
        <v>53</v>
      </c>
    </row>
    <row r="7" spans="1:14" ht="55.5" customHeight="1">
      <c r="A7" s="13">
        <v>1</v>
      </c>
      <c r="B7" s="15" t="s">
        <v>30</v>
      </c>
      <c r="C7" s="14" t="s">
        <v>26</v>
      </c>
      <c r="D7" s="16">
        <f>D8/D9</f>
        <v>6.865111561866126</v>
      </c>
      <c r="E7" s="16">
        <v>7</v>
      </c>
      <c r="F7" s="16">
        <v>8</v>
      </c>
      <c r="G7" s="16">
        <v>8.2</v>
      </c>
      <c r="H7" s="16">
        <v>8.1</v>
      </c>
      <c r="I7" s="16">
        <v>8.6</v>
      </c>
      <c r="J7" s="17" t="s">
        <v>26</v>
      </c>
      <c r="K7" s="17" t="s">
        <v>26</v>
      </c>
      <c r="N7" s="18"/>
    </row>
    <row r="8" spans="1:18" ht="15.75">
      <c r="A8" s="13">
        <v>2</v>
      </c>
      <c r="B8" s="15" t="s">
        <v>8</v>
      </c>
      <c r="C8" s="14" t="s">
        <v>26</v>
      </c>
      <c r="D8" s="19">
        <v>6769</v>
      </c>
      <c r="E8" s="19">
        <v>6926</v>
      </c>
      <c r="F8" s="19">
        <v>7846</v>
      </c>
      <c r="G8" s="19">
        <v>8046</v>
      </c>
      <c r="H8" s="19">
        <v>8255</v>
      </c>
      <c r="I8" s="19">
        <v>8460</v>
      </c>
      <c r="J8" s="17" t="s">
        <v>26</v>
      </c>
      <c r="K8" s="17" t="s">
        <v>26</v>
      </c>
      <c r="N8" s="4">
        <f>E8/D8*100</f>
        <v>102.31939725217904</v>
      </c>
      <c r="O8" s="4">
        <f>F8/E8*100</f>
        <v>113.28328039272306</v>
      </c>
      <c r="P8" s="4">
        <f>G8/F8*100</f>
        <v>102.5490695895998</v>
      </c>
      <c r="Q8" s="4">
        <f>H8/G8*100</f>
        <v>102.59756400695998</v>
      </c>
      <c r="R8" s="4">
        <f>I8/H8*100</f>
        <v>102.48334342822531</v>
      </c>
    </row>
    <row r="9" spans="1:18" ht="20.25" customHeight="1">
      <c r="A9" s="13">
        <v>3</v>
      </c>
      <c r="B9" s="15" t="s">
        <v>34</v>
      </c>
      <c r="C9" s="14" t="s">
        <v>26</v>
      </c>
      <c r="D9" s="20">
        <v>986</v>
      </c>
      <c r="E9" s="20">
        <v>972</v>
      </c>
      <c r="F9" s="20">
        <v>949</v>
      </c>
      <c r="G9" s="20">
        <v>949</v>
      </c>
      <c r="H9" s="20">
        <v>949</v>
      </c>
      <c r="I9" s="20">
        <v>949</v>
      </c>
      <c r="J9" s="17" t="s">
        <v>26</v>
      </c>
      <c r="K9" s="17" t="s">
        <v>26</v>
      </c>
      <c r="O9" s="4">
        <v>125</v>
      </c>
      <c r="P9" s="4">
        <v>110</v>
      </c>
      <c r="Q9" s="4">
        <v>110</v>
      </c>
      <c r="R9" s="4">
        <v>110</v>
      </c>
    </row>
    <row r="10" spans="1:11" ht="15.75" hidden="1">
      <c r="A10" s="13">
        <v>4</v>
      </c>
      <c r="B10" s="21" t="s">
        <v>9</v>
      </c>
      <c r="C10" s="22"/>
      <c r="D10" s="22"/>
      <c r="E10" s="22"/>
      <c r="F10" s="22"/>
      <c r="G10" s="22"/>
      <c r="H10" s="22"/>
      <c r="I10" s="22"/>
      <c r="J10" s="17" t="s">
        <v>26</v>
      </c>
      <c r="K10" s="17" t="s">
        <v>26</v>
      </c>
    </row>
    <row r="11" spans="1:11" ht="31.5" hidden="1">
      <c r="A11" s="13">
        <v>5</v>
      </c>
      <c r="B11" s="21" t="s">
        <v>10</v>
      </c>
      <c r="C11" s="23"/>
      <c r="D11" s="23"/>
      <c r="E11" s="23"/>
      <c r="F11" s="23"/>
      <c r="G11" s="23"/>
      <c r="H11" s="23"/>
      <c r="I11" s="23"/>
      <c r="J11" s="17" t="s">
        <v>26</v>
      </c>
      <c r="K11" s="17" t="s">
        <v>26</v>
      </c>
    </row>
    <row r="12" spans="1:11" ht="31.5" hidden="1">
      <c r="A12" s="13">
        <v>6</v>
      </c>
      <c r="B12" s="21" t="s">
        <v>11</v>
      </c>
      <c r="C12" s="23"/>
      <c r="D12" s="23"/>
      <c r="E12" s="23"/>
      <c r="F12" s="23"/>
      <c r="G12" s="23"/>
      <c r="H12" s="23"/>
      <c r="I12" s="23"/>
      <c r="J12" s="17" t="s">
        <v>26</v>
      </c>
      <c r="K12" s="17" t="s">
        <v>26</v>
      </c>
    </row>
    <row r="13" spans="1:11" ht="21.75" customHeight="1">
      <c r="A13" s="13">
        <v>4</v>
      </c>
      <c r="B13" s="15" t="s">
        <v>45</v>
      </c>
      <c r="C13" s="1">
        <v>638307</v>
      </c>
      <c r="D13" s="1">
        <v>635667</v>
      </c>
      <c r="E13" s="2">
        <v>631636.5</v>
      </c>
      <c r="F13" s="2">
        <v>627805</v>
      </c>
      <c r="G13" s="2">
        <v>623749.5</v>
      </c>
      <c r="H13" s="2">
        <v>619497.5</v>
      </c>
      <c r="I13" s="2">
        <v>615075.5</v>
      </c>
      <c r="J13" s="17" t="s">
        <v>26</v>
      </c>
      <c r="K13" s="17" t="s">
        <v>26</v>
      </c>
    </row>
    <row r="14" spans="1:11" ht="57.75" customHeight="1">
      <c r="A14" s="13">
        <v>5</v>
      </c>
      <c r="B14" s="15" t="s">
        <v>38</v>
      </c>
      <c r="C14" s="24"/>
      <c r="D14" s="25"/>
      <c r="E14" s="25"/>
      <c r="F14" s="25"/>
      <c r="G14" s="25"/>
      <c r="H14" s="25"/>
      <c r="I14" s="25"/>
      <c r="J14" s="26"/>
      <c r="K14" s="27"/>
    </row>
    <row r="15" spans="1:11" ht="31.5">
      <c r="A15" s="13">
        <v>6</v>
      </c>
      <c r="B15" s="15" t="s">
        <v>39</v>
      </c>
      <c r="C15" s="22" t="s">
        <v>26</v>
      </c>
      <c r="D15" s="28">
        <v>47.5</v>
      </c>
      <c r="E15" s="29">
        <v>58</v>
      </c>
      <c r="F15" s="29">
        <v>68.5</v>
      </c>
      <c r="G15" s="29">
        <v>79</v>
      </c>
      <c r="H15" s="29">
        <v>89.5</v>
      </c>
      <c r="I15" s="29">
        <v>100</v>
      </c>
      <c r="J15" s="17" t="s">
        <v>26</v>
      </c>
      <c r="K15" s="17" t="s">
        <v>26</v>
      </c>
    </row>
    <row r="16" spans="1:11" ht="15.75">
      <c r="A16" s="13">
        <v>7</v>
      </c>
      <c r="B16" s="15" t="s">
        <v>51</v>
      </c>
      <c r="C16" s="22" t="s">
        <v>26</v>
      </c>
      <c r="D16" s="28">
        <v>45.2</v>
      </c>
      <c r="E16" s="29">
        <v>58</v>
      </c>
      <c r="F16" s="29">
        <v>68.5</v>
      </c>
      <c r="G16" s="29">
        <v>79</v>
      </c>
      <c r="H16" s="28">
        <v>100</v>
      </c>
      <c r="I16" s="28">
        <v>100</v>
      </c>
      <c r="J16" s="17" t="s">
        <v>26</v>
      </c>
      <c r="K16" s="17" t="s">
        <v>26</v>
      </c>
    </row>
    <row r="17" spans="1:11" ht="15.75">
      <c r="A17" s="13">
        <v>8</v>
      </c>
      <c r="B17" s="15" t="s">
        <v>47</v>
      </c>
      <c r="C17" s="30">
        <v>24795.8</v>
      </c>
      <c r="D17" s="31">
        <v>27763.9</v>
      </c>
      <c r="E17" s="31">
        <v>30300</v>
      </c>
      <c r="F17" s="31">
        <v>33330</v>
      </c>
      <c r="G17" s="31">
        <v>36500</v>
      </c>
      <c r="H17" s="31">
        <v>39800</v>
      </c>
      <c r="I17" s="31">
        <v>43400</v>
      </c>
      <c r="J17" s="17" t="s">
        <v>26</v>
      </c>
      <c r="K17" s="17" t="s">
        <v>26</v>
      </c>
    </row>
    <row r="18" spans="1:11" ht="15.75">
      <c r="A18" s="13">
        <v>9</v>
      </c>
      <c r="B18" s="15" t="s">
        <v>12</v>
      </c>
      <c r="C18" s="22" t="s">
        <v>26</v>
      </c>
      <c r="D18" s="32">
        <f aca="true" t="shared" si="0" ref="D18:I18">D17/C17*100</f>
        <v>111.97017236790103</v>
      </c>
      <c r="E18" s="32">
        <f t="shared" si="0"/>
        <v>109.13452360799454</v>
      </c>
      <c r="F18" s="32">
        <f t="shared" si="0"/>
        <v>110.00000000000001</v>
      </c>
      <c r="G18" s="32">
        <f t="shared" si="0"/>
        <v>109.5109510951095</v>
      </c>
      <c r="H18" s="32">
        <f>H17/G17*100</f>
        <v>109.04109589041096</v>
      </c>
      <c r="I18" s="32">
        <f t="shared" si="0"/>
        <v>109.04522613065326</v>
      </c>
      <c r="J18" s="32" t="s">
        <v>26</v>
      </c>
      <c r="K18" s="32" t="s">
        <v>26</v>
      </c>
    </row>
    <row r="19" spans="1:11" ht="26.25" customHeight="1">
      <c r="A19" s="13">
        <v>10</v>
      </c>
      <c r="B19" s="15" t="s">
        <v>33</v>
      </c>
      <c r="C19" s="52">
        <v>10088</v>
      </c>
      <c r="D19" s="31">
        <v>12476.9</v>
      </c>
      <c r="E19" s="30">
        <f>E17*E16/100</f>
        <v>17574</v>
      </c>
      <c r="F19" s="30">
        <f>F17*F16/100</f>
        <v>22831.05</v>
      </c>
      <c r="G19" s="30">
        <f>G17*G16/100</f>
        <v>28835</v>
      </c>
      <c r="H19" s="30">
        <f>H17*H16/100</f>
        <v>39800</v>
      </c>
      <c r="I19" s="30">
        <f>I17*I16/100</f>
        <v>43400</v>
      </c>
      <c r="J19" s="32" t="s">
        <v>26</v>
      </c>
      <c r="K19" s="32" t="s">
        <v>26</v>
      </c>
    </row>
    <row r="20" spans="1:11" ht="15.75">
      <c r="A20" s="13">
        <v>11</v>
      </c>
      <c r="B20" s="15" t="s">
        <v>12</v>
      </c>
      <c r="C20" s="22" t="s">
        <v>26</v>
      </c>
      <c r="D20" s="29">
        <f aca="true" t="shared" si="1" ref="D20:I20">D19/C19*100</f>
        <v>123.68061062648692</v>
      </c>
      <c r="E20" s="32">
        <f t="shared" si="1"/>
        <v>140.85229504123623</v>
      </c>
      <c r="F20" s="32">
        <f t="shared" si="1"/>
        <v>129.91379310344826</v>
      </c>
      <c r="G20" s="32">
        <f t="shared" si="1"/>
        <v>126.29730126297302</v>
      </c>
      <c r="H20" s="32">
        <f t="shared" si="1"/>
        <v>138.02670365874806</v>
      </c>
      <c r="I20" s="32">
        <f t="shared" si="1"/>
        <v>109.04522613065326</v>
      </c>
      <c r="J20" s="32" t="s">
        <v>26</v>
      </c>
      <c r="K20" s="32" t="s">
        <v>26</v>
      </c>
    </row>
    <row r="21" spans="1:11" ht="38.25" customHeight="1">
      <c r="A21" s="13">
        <v>12</v>
      </c>
      <c r="B21" s="15" t="s">
        <v>35</v>
      </c>
      <c r="C21" s="22" t="s">
        <v>26</v>
      </c>
      <c r="D21" s="33">
        <v>4</v>
      </c>
      <c r="E21" s="34">
        <v>4</v>
      </c>
      <c r="F21" s="34">
        <v>4</v>
      </c>
      <c r="G21" s="34">
        <v>4</v>
      </c>
      <c r="H21" s="34">
        <v>4</v>
      </c>
      <c r="I21" s="34">
        <v>4</v>
      </c>
      <c r="J21" s="35" t="s">
        <v>26</v>
      </c>
      <c r="K21" s="35" t="s">
        <v>26</v>
      </c>
    </row>
    <row r="22" spans="1:11" ht="15.75">
      <c r="A22" s="13">
        <v>13</v>
      </c>
      <c r="B22" s="36" t="s">
        <v>13</v>
      </c>
      <c r="C22" s="37">
        <v>1.302</v>
      </c>
      <c r="D22" s="37">
        <v>1.302</v>
      </c>
      <c r="E22" s="37">
        <v>1.302</v>
      </c>
      <c r="F22" s="37">
        <v>1.302</v>
      </c>
      <c r="G22" s="37">
        <v>1.302</v>
      </c>
      <c r="H22" s="37">
        <v>1.302</v>
      </c>
      <c r="I22" s="37">
        <v>1.302</v>
      </c>
      <c r="J22" s="37" t="s">
        <v>26</v>
      </c>
      <c r="K22" s="37" t="s">
        <v>26</v>
      </c>
    </row>
    <row r="23" spans="1:11" ht="15.75">
      <c r="A23" s="38">
        <v>14</v>
      </c>
      <c r="B23" s="39" t="s">
        <v>14</v>
      </c>
      <c r="C23" s="40">
        <v>157.77</v>
      </c>
      <c r="D23" s="31">
        <f aca="true" t="shared" si="2" ref="D23:I23">D9*D19*12*D22/1000000</f>
        <v>192.20993840160003</v>
      </c>
      <c r="E23" s="42">
        <f t="shared" si="2"/>
        <v>266.888043072</v>
      </c>
      <c r="F23" s="42">
        <f t="shared" si="2"/>
        <v>338.5199966148</v>
      </c>
      <c r="G23" s="42">
        <f t="shared" si="2"/>
        <v>427.54161996000005</v>
      </c>
      <c r="H23" s="42">
        <f t="shared" si="2"/>
        <v>590.1216048000001</v>
      </c>
      <c r="I23" s="42">
        <f t="shared" si="2"/>
        <v>643.4994384</v>
      </c>
      <c r="J23" s="32">
        <f>E23+F23+G23</f>
        <v>1032.9496596468002</v>
      </c>
      <c r="K23" s="32">
        <f>E23+F23+G23+H23+I23</f>
        <v>2266.5707028468005</v>
      </c>
    </row>
    <row r="24" spans="1:11" ht="27" customHeight="1">
      <c r="A24" s="38">
        <v>15</v>
      </c>
      <c r="B24" s="39" t="s">
        <v>36</v>
      </c>
      <c r="C24" s="40"/>
      <c r="D24" s="41" t="s">
        <v>52</v>
      </c>
      <c r="E24" s="40">
        <f>+E23-$D$23</f>
        <v>74.67810467039999</v>
      </c>
      <c r="F24" s="40">
        <f>+F23-$D$23</f>
        <v>146.31005821319997</v>
      </c>
      <c r="G24" s="40">
        <f>+G23-$D$23</f>
        <v>235.33168155840002</v>
      </c>
      <c r="H24" s="40">
        <f>+H23-$D$23</f>
        <v>397.9116663984001</v>
      </c>
      <c r="I24" s="40">
        <f>+I23-$D$23</f>
        <v>451.2894999984</v>
      </c>
      <c r="J24" s="32">
        <f>E24+F24+G24</f>
        <v>456.319844442</v>
      </c>
      <c r="K24" s="32">
        <f>E24+F24+G24+H24+I24</f>
        <v>1305.5210108388</v>
      </c>
    </row>
    <row r="25" spans="1:11" ht="15.75">
      <c r="A25" s="38">
        <v>16</v>
      </c>
      <c r="B25" s="39" t="s">
        <v>15</v>
      </c>
      <c r="C25" s="24"/>
      <c r="D25" s="25"/>
      <c r="E25" s="25"/>
      <c r="F25" s="25"/>
      <c r="G25" s="25"/>
      <c r="H25" s="25"/>
      <c r="I25" s="25"/>
      <c r="J25" s="26"/>
      <c r="K25" s="27"/>
    </row>
    <row r="26" spans="1:11" ht="40.5" customHeight="1">
      <c r="A26" s="38">
        <v>17</v>
      </c>
      <c r="B26" s="15" t="s">
        <v>48</v>
      </c>
      <c r="C26" s="22" t="s">
        <v>26</v>
      </c>
      <c r="D26" s="28">
        <f>34.4-D34</f>
        <v>26.711602463935996</v>
      </c>
      <c r="E26" s="32">
        <f>E24-E34</f>
        <v>64.00258294751998</v>
      </c>
      <c r="F26" s="32">
        <f>F24-F34</f>
        <v>132.76925834860796</v>
      </c>
      <c r="G26" s="32">
        <f>G24-G34</f>
        <v>218.23001676</v>
      </c>
      <c r="H26" s="32">
        <f>H24-H34</f>
        <v>374.3068022064001</v>
      </c>
      <c r="I26" s="32">
        <f>I24-I34</f>
        <v>425.5495224624</v>
      </c>
      <c r="J26" s="32">
        <f>E26+F26+G26</f>
        <v>415.00185805612796</v>
      </c>
      <c r="K26" s="32">
        <f>E26+F26+G26+H26+I26</f>
        <v>1214.8581827249282</v>
      </c>
    </row>
    <row r="27" spans="1:11" ht="31.5">
      <c r="A27" s="38">
        <v>18</v>
      </c>
      <c r="B27" s="15" t="s">
        <v>16</v>
      </c>
      <c r="C27" s="22" t="s">
        <v>26</v>
      </c>
      <c r="D27" s="28">
        <f aca="true" t="shared" si="3" ref="D27:I27">SUM(D28,D29,D33)</f>
        <v>1.2000000000000002</v>
      </c>
      <c r="E27" s="28">
        <f t="shared" si="3"/>
        <v>12.258682810301307</v>
      </c>
      <c r="F27" s="28">
        <f t="shared" si="3"/>
        <v>27.49329863206181</v>
      </c>
      <c r="G27" s="28">
        <f t="shared" si="3"/>
        <v>45.60842117286003</v>
      </c>
      <c r="H27" s="28">
        <f t="shared" si="3"/>
        <v>68.91679498797936</v>
      </c>
      <c r="I27" s="28">
        <f t="shared" si="3"/>
        <v>254.72028531280023</v>
      </c>
      <c r="J27" s="32">
        <f aca="true" t="shared" si="4" ref="J27:J36">E27+F27+G27</f>
        <v>85.36040261522314</v>
      </c>
      <c r="K27" s="32">
        <f aca="true" t="shared" si="5" ref="K27:K36">E27+F27+G27+H27+I27</f>
        <v>408.9974829160027</v>
      </c>
    </row>
    <row r="28" spans="1:11" ht="15.75">
      <c r="A28" s="38">
        <v>19</v>
      </c>
      <c r="B28" s="15" t="s">
        <v>17</v>
      </c>
      <c r="C28" s="22" t="s">
        <v>26</v>
      </c>
      <c r="D28" s="32">
        <v>0.1</v>
      </c>
      <c r="E28" s="32">
        <v>0.5</v>
      </c>
      <c r="F28" s="32">
        <v>0.5</v>
      </c>
      <c r="G28" s="32">
        <v>0.5</v>
      </c>
      <c r="H28" s="32">
        <v>0.5</v>
      </c>
      <c r="I28" s="32">
        <v>0.5</v>
      </c>
      <c r="J28" s="32">
        <f t="shared" si="4"/>
        <v>1.5</v>
      </c>
      <c r="K28" s="32">
        <f t="shared" si="5"/>
        <v>2.5</v>
      </c>
    </row>
    <row r="29" spans="1:11" ht="39.75" customHeight="1">
      <c r="A29" s="38">
        <v>20</v>
      </c>
      <c r="B29" s="15" t="s">
        <v>18</v>
      </c>
      <c r="C29" s="22" t="s">
        <v>26</v>
      </c>
      <c r="D29" s="42">
        <f aca="true" t="shared" si="6" ref="D29:I29">SUM(D31:D32)</f>
        <v>1</v>
      </c>
      <c r="E29" s="42">
        <f t="shared" si="6"/>
        <v>11.258682810301307</v>
      </c>
      <c r="F29" s="42">
        <f t="shared" si="6"/>
        <v>26.49329863206181</v>
      </c>
      <c r="G29" s="42">
        <f t="shared" si="6"/>
        <v>44.60842117286003</v>
      </c>
      <c r="H29" s="42">
        <f t="shared" si="6"/>
        <v>67.91679498797936</v>
      </c>
      <c r="I29" s="42">
        <f t="shared" si="6"/>
        <v>253.72028531280023</v>
      </c>
      <c r="J29" s="32">
        <f t="shared" si="4"/>
        <v>82.36040261522314</v>
      </c>
      <c r="K29" s="32">
        <f t="shared" si="5"/>
        <v>403.9974829160027</v>
      </c>
    </row>
    <row r="30" spans="1:11" ht="15.75" hidden="1">
      <c r="A30" s="38" t="s">
        <v>28</v>
      </c>
      <c r="B30" s="39" t="s">
        <v>19</v>
      </c>
      <c r="C30" s="22" t="s">
        <v>26</v>
      </c>
      <c r="D30" s="43">
        <v>16408</v>
      </c>
      <c r="E30" s="44">
        <f>D30*E18/100</f>
        <v>17906.792633599744</v>
      </c>
      <c r="F30" s="44">
        <f>E30*F18/100</f>
        <v>19697.47189695972</v>
      </c>
      <c r="G30" s="44">
        <f>F30*G18/100</f>
        <v>21570.8888160525</v>
      </c>
      <c r="H30" s="44">
        <f>G30*H18/100</f>
        <v>23521.13355832574</v>
      </c>
      <c r="I30" s="44">
        <f>H30*I18/100</f>
        <v>25648.67327716927</v>
      </c>
      <c r="J30" s="32">
        <f t="shared" si="4"/>
        <v>59175.15334661196</v>
      </c>
      <c r="K30" s="32">
        <f t="shared" si="5"/>
        <v>108344.96018210697</v>
      </c>
    </row>
    <row r="31" spans="1:11" ht="31.5">
      <c r="A31" s="38" t="s">
        <v>28</v>
      </c>
      <c r="B31" s="45" t="s">
        <v>20</v>
      </c>
      <c r="C31" s="22" t="s">
        <v>26</v>
      </c>
      <c r="D31" s="42">
        <v>1</v>
      </c>
      <c r="E31" s="42">
        <f>($D$9-E9)*E19*E22*12/1000000</f>
        <v>3.8440664640000004</v>
      </c>
      <c r="F31" s="42">
        <f>($D$9-F9)*F19*F22*12/1000000</f>
        <v>13.198356032400001</v>
      </c>
      <c r="G31" s="42">
        <f>($D$9-G9)*G19*G22*12/1000000</f>
        <v>16.66916748</v>
      </c>
      <c r="H31" s="42">
        <f>($D$9-H9)*H19*H22*12/1000000</f>
        <v>23.0079024</v>
      </c>
      <c r="I31" s="42">
        <f>($D$9-I9)*I19*I22*12/1000000</f>
        <v>25.089019200000003</v>
      </c>
      <c r="J31" s="32">
        <f t="shared" si="4"/>
        <v>33.7115899764</v>
      </c>
      <c r="K31" s="32">
        <f t="shared" si="5"/>
        <v>81.80851157640001</v>
      </c>
    </row>
    <row r="32" spans="1:11" ht="31.5">
      <c r="A32" s="38" t="s">
        <v>29</v>
      </c>
      <c r="B32" s="45" t="s">
        <v>21</v>
      </c>
      <c r="C32" s="22" t="s">
        <v>26</v>
      </c>
      <c r="D32" s="42">
        <v>0</v>
      </c>
      <c r="E32" s="42">
        <f>($D$39-E39)*E30*E22*12/1000000</f>
        <v>7.414616346301306</v>
      </c>
      <c r="F32" s="42">
        <f>($D$39-F39)*F30*F22*12/1000000</f>
        <v>13.294942599661807</v>
      </c>
      <c r="G32" s="42">
        <f>($D$39-G39)*G30*G22*12/1000000</f>
        <v>27.939253692860028</v>
      </c>
      <c r="H32" s="42">
        <f>($D$39-H39)*H30*H22*12/1000000</f>
        <v>44.90889258797935</v>
      </c>
      <c r="I32" s="42">
        <f>($D$39-I39)*I30*I22*12/1000000</f>
        <v>228.63126611280023</v>
      </c>
      <c r="J32" s="32">
        <f t="shared" si="4"/>
        <v>48.648812638823145</v>
      </c>
      <c r="K32" s="32">
        <f t="shared" si="5"/>
        <v>322.18897133960274</v>
      </c>
    </row>
    <row r="33" spans="1:11" ht="31.5">
      <c r="A33" s="38">
        <v>21</v>
      </c>
      <c r="B33" s="15" t="s">
        <v>22</v>
      </c>
      <c r="C33" s="22" t="s">
        <v>26</v>
      </c>
      <c r="D33" s="32">
        <v>0.1</v>
      </c>
      <c r="E33" s="32">
        <v>0.5</v>
      </c>
      <c r="F33" s="32">
        <v>0.5</v>
      </c>
      <c r="G33" s="32">
        <v>0.5</v>
      </c>
      <c r="H33" s="32">
        <v>0.5</v>
      </c>
      <c r="I33" s="32">
        <v>0.5</v>
      </c>
      <c r="J33" s="32">
        <f t="shared" si="4"/>
        <v>1.5</v>
      </c>
      <c r="K33" s="32">
        <f t="shared" si="5"/>
        <v>2.5</v>
      </c>
    </row>
    <row r="34" spans="1:11" ht="28.5" customHeight="1">
      <c r="A34" s="38">
        <v>22</v>
      </c>
      <c r="B34" s="39" t="s">
        <v>37</v>
      </c>
      <c r="C34" s="22" t="s">
        <v>26</v>
      </c>
      <c r="D34" s="31">
        <f aca="true" t="shared" si="7" ref="D34:I34">D23*D21/100</f>
        <v>7.688397536064001</v>
      </c>
      <c r="E34" s="31">
        <f t="shared" si="7"/>
        <v>10.675521722880001</v>
      </c>
      <c r="F34" s="31">
        <f t="shared" si="7"/>
        <v>13.540799864592</v>
      </c>
      <c r="G34" s="31">
        <f t="shared" si="7"/>
        <v>17.1016647984</v>
      </c>
      <c r="H34" s="31">
        <f t="shared" si="7"/>
        <v>23.604864192000004</v>
      </c>
      <c r="I34" s="31">
        <f t="shared" si="7"/>
        <v>25.739977536</v>
      </c>
      <c r="J34" s="32">
        <f t="shared" si="4"/>
        <v>41.317986385872004</v>
      </c>
      <c r="K34" s="32">
        <f t="shared" si="5"/>
        <v>90.66282811387201</v>
      </c>
    </row>
    <row r="35" spans="1:11" ht="50.25" customHeight="1">
      <c r="A35" s="38">
        <v>23</v>
      </c>
      <c r="B35" s="39" t="s">
        <v>23</v>
      </c>
      <c r="C35" s="22" t="s">
        <v>26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8.526512829121202E-14</v>
      </c>
      <c r="J35" s="32">
        <f t="shared" si="4"/>
        <v>0</v>
      </c>
      <c r="K35" s="32">
        <f t="shared" si="5"/>
        <v>8.526512829121202E-14</v>
      </c>
    </row>
    <row r="36" spans="1:11" ht="31.5">
      <c r="A36" s="38">
        <v>24</v>
      </c>
      <c r="B36" s="39" t="s">
        <v>31</v>
      </c>
      <c r="C36" s="22" t="s">
        <v>26</v>
      </c>
      <c r="D36" s="31">
        <v>33.96</v>
      </c>
      <c r="E36" s="31">
        <f>E26+E34</f>
        <v>74.67810467039999</v>
      </c>
      <c r="F36" s="31">
        <f>F26+F34</f>
        <v>146.31005821319997</v>
      </c>
      <c r="G36" s="31">
        <f>G26+G34</f>
        <v>235.33168155840002</v>
      </c>
      <c r="H36" s="31">
        <f>H26+H34</f>
        <v>397.9116663984001</v>
      </c>
      <c r="I36" s="31">
        <f>I26+I34</f>
        <v>451.2894999984</v>
      </c>
      <c r="J36" s="32">
        <f t="shared" si="4"/>
        <v>456.319844442</v>
      </c>
      <c r="K36" s="32">
        <f t="shared" si="5"/>
        <v>1305.5210108388</v>
      </c>
    </row>
    <row r="37" spans="1:11" ht="47.25">
      <c r="A37" s="38">
        <v>25</v>
      </c>
      <c r="B37" s="45" t="s">
        <v>32</v>
      </c>
      <c r="C37" s="22" t="s">
        <v>26</v>
      </c>
      <c r="D37" s="31">
        <f>D27/D36*100</f>
        <v>3.53356890459364</v>
      </c>
      <c r="E37" s="31">
        <f aca="true" t="shared" si="8" ref="E37:K37">E27/E36*100</f>
        <v>16.415364134382294</v>
      </c>
      <c r="F37" s="31">
        <f t="shared" si="8"/>
        <v>18.79112001445529</v>
      </c>
      <c r="G37" s="31">
        <f t="shared" si="8"/>
        <v>19.38048496948415</v>
      </c>
      <c r="H37" s="31">
        <f t="shared" si="8"/>
        <v>17.319621616466495</v>
      </c>
      <c r="I37" s="31">
        <f t="shared" si="8"/>
        <v>56.442767960190366</v>
      </c>
      <c r="J37" s="31">
        <f t="shared" si="8"/>
        <v>18.70626571579505</v>
      </c>
      <c r="K37" s="31">
        <f t="shared" si="8"/>
        <v>31.32829571645277</v>
      </c>
    </row>
    <row r="38" spans="1:11" s="46" customFormat="1" ht="31.5" hidden="1">
      <c r="A38" s="38">
        <v>29</v>
      </c>
      <c r="B38" s="15" t="s">
        <v>24</v>
      </c>
      <c r="C38" s="22" t="s">
        <v>26</v>
      </c>
      <c r="D38" s="53">
        <v>4050.2</v>
      </c>
      <c r="E38" s="54">
        <v>3888.9615380000005</v>
      </c>
      <c r="F38" s="54">
        <v>3734.1419791722205</v>
      </c>
      <c r="G38" s="54">
        <v>3585.485786981375</v>
      </c>
      <c r="H38" s="54">
        <v>3442.6700000000005</v>
      </c>
      <c r="I38" s="54">
        <v>3442.6700000000005</v>
      </c>
      <c r="J38" s="55">
        <f>G38/D38*100</f>
        <v>88.52614159748593</v>
      </c>
      <c r="K38" s="56">
        <f>I38/D38*100</f>
        <v>85.00000000000001</v>
      </c>
    </row>
    <row r="39" spans="1:11" s="9" customFormat="1" ht="21" customHeight="1">
      <c r="A39" s="38">
        <v>26</v>
      </c>
      <c r="B39" s="15" t="s">
        <v>25</v>
      </c>
      <c r="C39" s="22" t="s">
        <v>26</v>
      </c>
      <c r="D39" s="59">
        <f aca="true" t="shared" si="9" ref="D39:I39">D40-D9</f>
        <v>3064.2</v>
      </c>
      <c r="E39" s="59">
        <f t="shared" si="9"/>
        <v>3037.698</v>
      </c>
      <c r="F39" s="59">
        <f t="shared" si="9"/>
        <v>3021</v>
      </c>
      <c r="G39" s="59">
        <f t="shared" si="9"/>
        <v>2981.3</v>
      </c>
      <c r="H39" s="59">
        <f t="shared" si="9"/>
        <v>2941.9970000000003</v>
      </c>
      <c r="I39" s="59">
        <f t="shared" si="9"/>
        <v>2493.6700000000005</v>
      </c>
      <c r="J39" s="57">
        <f>G39/D39*100</f>
        <v>97.29456301807977</v>
      </c>
      <c r="K39" s="58">
        <f>I39/D39*100</f>
        <v>81.38078454408983</v>
      </c>
    </row>
    <row r="40" spans="1:11" s="9" customFormat="1" ht="31.5">
      <c r="A40" s="38">
        <v>27</v>
      </c>
      <c r="B40" s="15" t="s">
        <v>24</v>
      </c>
      <c r="C40" s="22" t="s">
        <v>26</v>
      </c>
      <c r="D40" s="59">
        <v>4050.2</v>
      </c>
      <c r="E40" s="59">
        <f>D40*0.99</f>
        <v>4009.698</v>
      </c>
      <c r="F40" s="59">
        <v>3970</v>
      </c>
      <c r="G40" s="59">
        <f>F40*0.99</f>
        <v>3930.3</v>
      </c>
      <c r="H40" s="59">
        <f>G40*0.99</f>
        <v>3890.9970000000003</v>
      </c>
      <c r="I40" s="59">
        <v>3442.6700000000005</v>
      </c>
      <c r="J40" s="57">
        <f>G40/D40*100</f>
        <v>97.03965236284628</v>
      </c>
      <c r="K40" s="58">
        <f>I40/D40*100</f>
        <v>85.00000000000001</v>
      </c>
    </row>
    <row r="41" spans="1:11" s="9" customFormat="1" ht="15.75">
      <c r="A41" s="60" t="s">
        <v>40</v>
      </c>
      <c r="B41" s="60"/>
      <c r="C41" s="60"/>
      <c r="D41" s="47"/>
      <c r="E41" s="47"/>
      <c r="F41" s="48"/>
      <c r="G41" s="48"/>
      <c r="H41" s="48"/>
      <c r="I41" s="48"/>
      <c r="J41" s="49"/>
      <c r="K41" s="49"/>
    </row>
    <row r="42" spans="4:9" ht="15.75">
      <c r="D42" s="5">
        <f aca="true" t="shared" si="10" ref="D42:I42">D34/D23*100</f>
        <v>4</v>
      </c>
      <c r="E42" s="5">
        <f>E34/E23*100</f>
        <v>4</v>
      </c>
      <c r="F42" s="5">
        <f t="shared" si="10"/>
        <v>4</v>
      </c>
      <c r="G42" s="5">
        <f t="shared" si="10"/>
        <v>4</v>
      </c>
      <c r="H42" s="5">
        <f t="shared" si="10"/>
        <v>4</v>
      </c>
      <c r="I42" s="5">
        <f t="shared" si="10"/>
        <v>4</v>
      </c>
    </row>
    <row r="44" spans="5:9" ht="15.75">
      <c r="E44" s="50"/>
      <c r="F44" s="50"/>
      <c r="G44" s="50"/>
      <c r="H44" s="50"/>
      <c r="I44" s="50"/>
    </row>
    <row r="45" spans="4:11" ht="15.75">
      <c r="D45" s="51">
        <f>D34+D26</f>
        <v>34.4</v>
      </c>
      <c r="E45" s="51">
        <f aca="true" t="shared" si="11" ref="E45:K45">E34+E26</f>
        <v>74.67810467039999</v>
      </c>
      <c r="F45" s="51">
        <f t="shared" si="11"/>
        <v>146.31005821319997</v>
      </c>
      <c r="G45" s="51">
        <f t="shared" si="11"/>
        <v>235.33168155840002</v>
      </c>
      <c r="H45" s="51">
        <f t="shared" si="11"/>
        <v>397.9116663984001</v>
      </c>
      <c r="I45" s="51">
        <f t="shared" si="11"/>
        <v>451.2894999984</v>
      </c>
      <c r="J45" s="51">
        <f>J34+J26</f>
        <v>456.319844442</v>
      </c>
      <c r="K45" s="51">
        <f t="shared" si="11"/>
        <v>1305.5210108388</v>
      </c>
    </row>
    <row r="46" spans="5:9" ht="15.75">
      <c r="E46" s="18"/>
      <c r="F46" s="18"/>
      <c r="G46" s="18"/>
      <c r="H46" s="18"/>
      <c r="I46" s="18"/>
    </row>
    <row r="47" spans="4:9" ht="15.75">
      <c r="D47" s="51">
        <f aca="true" t="shared" si="12" ref="D47:I47">D39+D9</f>
        <v>4050.2</v>
      </c>
      <c r="E47" s="51">
        <f t="shared" si="12"/>
        <v>4009.698</v>
      </c>
      <c r="F47" s="51">
        <f t="shared" si="12"/>
        <v>3970</v>
      </c>
      <c r="G47" s="51">
        <f t="shared" si="12"/>
        <v>3930.3</v>
      </c>
      <c r="H47" s="51">
        <f t="shared" si="12"/>
        <v>3890.9970000000003</v>
      </c>
      <c r="I47" s="51">
        <f t="shared" si="12"/>
        <v>3442.6700000000005</v>
      </c>
    </row>
    <row r="48" spans="5:9" ht="15.75">
      <c r="E48" s="18"/>
      <c r="F48" s="18"/>
      <c r="G48" s="18"/>
      <c r="H48" s="18"/>
      <c r="I48" s="18"/>
    </row>
  </sheetData>
  <sheetProtection/>
  <mergeCells count="6">
    <mergeCell ref="A41:C41"/>
    <mergeCell ref="G1:K1"/>
    <mergeCell ref="G2:K2"/>
    <mergeCell ref="B3:K3"/>
    <mergeCell ref="C4:E4"/>
    <mergeCell ref="C5:E5"/>
  </mergeCells>
  <printOptions/>
  <pageMargins left="0.1968503937007874" right="0.1968503937007874" top="0.5511811023622047" bottom="0.35433070866141736" header="0.31496062992125984" footer="0.31496062992125984"/>
  <pageSetup horizontalDpi="600" verticalDpi="600" orientation="landscape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Bushkovskaja</cp:lastModifiedBy>
  <cp:lastPrinted>2014-05-05T14:53:33Z</cp:lastPrinted>
  <dcterms:created xsi:type="dcterms:W3CDTF">2014-04-14T06:11:41Z</dcterms:created>
  <dcterms:modified xsi:type="dcterms:W3CDTF">2014-05-05T14:53:45Z</dcterms:modified>
  <cp:category/>
  <cp:version/>
  <cp:contentType/>
  <cp:contentStatus/>
</cp:coreProperties>
</file>