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90" windowWidth="15480" windowHeight="11640" tabRatio="741" firstSheet="2" activeTab="7"/>
  </bookViews>
  <sheets>
    <sheet name="Табл 5" sheetId="13" r:id="rId1"/>
    <sheet name="Табл 10 (2014 г.)" sheetId="1" r:id="rId2"/>
    <sheet name="Табл 10 изм" sheetId="11" r:id="rId3"/>
    <sheet name="Табл 6 (2014-20 гг.)" sheetId="2" r:id="rId4"/>
    <sheet name="Табл 7 (источники)" sheetId="10" r:id="rId5"/>
    <sheet name="Табл 11 (ПНО)" sheetId="3" r:id="rId6"/>
    <sheet name="Табл 11а (инМСП)" sheetId="4" r:id="rId7"/>
    <sheet name="Табл 11б (МБТнаМСП)" sheetId="5" r:id="rId8"/>
    <sheet name="Таб 12" sheetId="8" r:id="rId9"/>
  </sheets>
  <externalReferences>
    <externalReference r:id="rId10"/>
    <externalReference r:id="rId11"/>
  </externalReferences>
  <definedNames>
    <definedName name="_xlnm.Print_Titles" localSheetId="1">'Табл 10 (2014 г.)'!$8:$11</definedName>
    <definedName name="_xlnm.Print_Titles" localSheetId="2">'Табл 10 изм'!$14:$17</definedName>
    <definedName name="_xlnm.Print_Titles" localSheetId="5">'Табл 11 (ПНО)'!$5:$6</definedName>
    <definedName name="_xlnm.Print_Titles" localSheetId="6">'Табл 11а (инМСП)'!$5:$6</definedName>
    <definedName name="_xlnm.Print_Titles" localSheetId="7">'Табл 11б (МБТнаМСП)'!$5:$6</definedName>
    <definedName name="_xlnm.Print_Titles" localSheetId="3">'Табл 6 (2014-20 гг.)'!$7:$9</definedName>
    <definedName name="_xlnm.Print_Titles" localSheetId="4">'Табл 7 (источники)'!$5:$6</definedName>
  </definedNames>
  <calcPr calcId="145621" calcOnSave="0"/>
</workbook>
</file>

<file path=xl/calcChain.xml><?xml version="1.0" encoding="utf-8"?>
<calcChain xmlns="http://schemas.openxmlformats.org/spreadsheetml/2006/main">
  <c r="B77" i="2" l="1"/>
  <c r="B39" i="2" l="1"/>
  <c r="M44" i="1" l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79" i="1"/>
  <c r="O87" i="11"/>
  <c r="O48" i="11"/>
  <c r="O19" i="11"/>
  <c r="P87" i="11"/>
  <c r="P48" i="11"/>
  <c r="P19" i="11"/>
  <c r="N87" i="11"/>
  <c r="N48" i="11"/>
  <c r="N19" i="11"/>
  <c r="M102" i="11"/>
  <c r="L102" i="11"/>
  <c r="K102" i="11"/>
  <c r="M101" i="11"/>
  <c r="L101" i="11"/>
  <c r="K101" i="11"/>
  <c r="M100" i="11"/>
  <c r="L100" i="11"/>
  <c r="K100" i="11"/>
  <c r="M99" i="11"/>
  <c r="L99" i="11"/>
  <c r="K99" i="11"/>
  <c r="M98" i="11"/>
  <c r="L98" i="11"/>
  <c r="K98" i="11"/>
  <c r="M97" i="11"/>
  <c r="K97" i="11"/>
  <c r="M96" i="11"/>
  <c r="K96" i="11"/>
  <c r="M95" i="11"/>
  <c r="L95" i="11"/>
  <c r="K95" i="11"/>
  <c r="M94" i="11"/>
  <c r="L94" i="11"/>
  <c r="K94" i="11"/>
  <c r="M93" i="11"/>
  <c r="L93" i="11"/>
  <c r="K93" i="11"/>
  <c r="M92" i="11"/>
  <c r="L92" i="11"/>
  <c r="K92" i="11"/>
  <c r="M91" i="11"/>
  <c r="L91" i="11"/>
  <c r="K91" i="11"/>
  <c r="M90" i="11"/>
  <c r="K90" i="11"/>
  <c r="M89" i="11"/>
  <c r="L89" i="11"/>
  <c r="K89" i="11"/>
  <c r="M88" i="11"/>
  <c r="K88" i="11"/>
  <c r="M86" i="11"/>
  <c r="L86" i="11"/>
  <c r="K86" i="11"/>
  <c r="M85" i="11"/>
  <c r="L85" i="11"/>
  <c r="K85" i="11"/>
  <c r="M84" i="11"/>
  <c r="L84" i="11"/>
  <c r="K84" i="11"/>
  <c r="M83" i="11"/>
  <c r="L83" i="11"/>
  <c r="K83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H9" i="3"/>
  <c r="H7" i="3" s="1"/>
  <c r="H12" i="3"/>
  <c r="H10" i="3" s="1"/>
  <c r="H15" i="3"/>
  <c r="H13" i="3" s="1"/>
  <c r="H18" i="3"/>
  <c r="H17" i="3" s="1"/>
  <c r="H21" i="3"/>
  <c r="H20" i="3" s="1"/>
  <c r="H24" i="3"/>
  <c r="H27" i="3"/>
  <c r="H30" i="3"/>
  <c r="H33" i="3"/>
  <c r="H36" i="3"/>
  <c r="H34" i="3" s="1"/>
  <c r="H21" i="4"/>
  <c r="H18" i="4"/>
  <c r="H17" i="4" s="1"/>
  <c r="H30" i="4"/>
  <c r="I9" i="3"/>
  <c r="I7" i="3" s="1"/>
  <c r="I12" i="3"/>
  <c r="I15" i="3"/>
  <c r="I13" i="3" s="1"/>
  <c r="I18" i="3"/>
  <c r="I17" i="3" s="1"/>
  <c r="I21" i="3"/>
  <c r="I24" i="3"/>
  <c r="I27" i="3"/>
  <c r="I30" i="3"/>
  <c r="I33" i="3"/>
  <c r="I31" i="3" s="1"/>
  <c r="I36" i="3"/>
  <c r="I21" i="4"/>
  <c r="I18" i="4"/>
  <c r="I30" i="4"/>
  <c r="I28" i="4" s="1"/>
  <c r="J9" i="3"/>
  <c r="J12" i="3"/>
  <c r="J10" i="3" s="1"/>
  <c r="J15" i="3"/>
  <c r="J18" i="3"/>
  <c r="J17" i="3" s="1"/>
  <c r="J21" i="3"/>
  <c r="J20" i="3" s="1"/>
  <c r="J24" i="3"/>
  <c r="J27" i="3"/>
  <c r="J30" i="3"/>
  <c r="J33" i="3"/>
  <c r="J31" i="3" s="1"/>
  <c r="J36" i="3"/>
  <c r="J34" i="3" s="1"/>
  <c r="J21" i="4"/>
  <c r="J18" i="4"/>
  <c r="J30" i="4"/>
  <c r="K9" i="3"/>
  <c r="K12" i="3"/>
  <c r="K10" i="3" s="1"/>
  <c r="K15" i="3"/>
  <c r="K13" i="3" s="1"/>
  <c r="K18" i="3"/>
  <c r="K21" i="3"/>
  <c r="K24" i="3"/>
  <c r="K27" i="3"/>
  <c r="K30" i="3"/>
  <c r="K33" i="3"/>
  <c r="K31" i="3" s="1"/>
  <c r="K36" i="3"/>
  <c r="K34" i="3" s="1"/>
  <c r="K21" i="4"/>
  <c r="K18" i="4"/>
  <c r="K30" i="4"/>
  <c r="K28" i="4" s="1"/>
  <c r="L9" i="3"/>
  <c r="L12" i="3"/>
  <c r="L10" i="3" s="1"/>
  <c r="L15" i="3"/>
  <c r="L13" i="3" s="1"/>
  <c r="L18" i="3"/>
  <c r="L21" i="3"/>
  <c r="L20" i="3" s="1"/>
  <c r="L24" i="3"/>
  <c r="L27" i="3"/>
  <c r="L30" i="3"/>
  <c r="L28" i="3" s="1"/>
  <c r="L33" i="3"/>
  <c r="L36" i="3"/>
  <c r="L34" i="3" s="1"/>
  <c r="L21" i="4"/>
  <c r="L18" i="4"/>
  <c r="L30" i="4"/>
  <c r="M9" i="3"/>
  <c r="M12" i="3"/>
  <c r="M15" i="3"/>
  <c r="M13" i="3" s="1"/>
  <c r="M18" i="3"/>
  <c r="M17" i="3" s="1"/>
  <c r="M21" i="3"/>
  <c r="M24" i="3"/>
  <c r="M27" i="3"/>
  <c r="M30" i="3"/>
  <c r="M28" i="3" s="1"/>
  <c r="M33" i="3"/>
  <c r="M31" i="3" s="1"/>
  <c r="M36" i="3"/>
  <c r="M21" i="4"/>
  <c r="M18" i="4"/>
  <c r="M30" i="4"/>
  <c r="M28" i="4" s="1"/>
  <c r="N9" i="3"/>
  <c r="N12" i="3"/>
  <c r="N10" i="3" s="1"/>
  <c r="N15" i="3"/>
  <c r="N18" i="3"/>
  <c r="N21" i="3"/>
  <c r="N20" i="3" s="1"/>
  <c r="N24" i="3"/>
  <c r="N27" i="3"/>
  <c r="N30" i="3"/>
  <c r="N28" i="3" s="1"/>
  <c r="N33" i="3"/>
  <c r="N31" i="3" s="1"/>
  <c r="N36" i="3"/>
  <c r="N34" i="3" s="1"/>
  <c r="N21" i="4"/>
  <c r="N18" i="4"/>
  <c r="N30" i="4"/>
  <c r="H93" i="3"/>
  <c r="H90" i="3"/>
  <c r="H88" i="3" s="1"/>
  <c r="H84" i="3"/>
  <c r="H83" i="3" s="1"/>
  <c r="H81" i="3"/>
  <c r="H79" i="3" s="1"/>
  <c r="H78" i="3"/>
  <c r="H76" i="3" s="1"/>
  <c r="H75" i="3"/>
  <c r="H73" i="3" s="1"/>
  <c r="H72" i="3"/>
  <c r="H70" i="3" s="1"/>
  <c r="H69" i="3"/>
  <c r="H66" i="3"/>
  <c r="H64" i="3" s="1"/>
  <c r="H63" i="3"/>
  <c r="H60" i="3"/>
  <c r="H58" i="3" s="1"/>
  <c r="H54" i="3"/>
  <c r="H52" i="3" s="1"/>
  <c r="H57" i="3"/>
  <c r="H51" i="3"/>
  <c r="H50" i="3" s="1"/>
  <c r="H48" i="3"/>
  <c r="H46" i="3" s="1"/>
  <c r="H45" i="3"/>
  <c r="H43" i="3" s="1"/>
  <c r="H42" i="3"/>
  <c r="H40" i="3" s="1"/>
  <c r="H39" i="3"/>
  <c r="H37" i="3" s="1"/>
  <c r="H33" i="4"/>
  <c r="H31" i="4" s="1"/>
  <c r="H24" i="4"/>
  <c r="H15" i="4"/>
  <c r="H13" i="4" s="1"/>
  <c r="H12" i="4"/>
  <c r="H9" i="4"/>
  <c r="H9" i="5"/>
  <c r="H7" i="5" s="1"/>
  <c r="I93" i="3"/>
  <c r="I90" i="3"/>
  <c r="I84" i="3"/>
  <c r="I81" i="3"/>
  <c r="I78" i="3"/>
  <c r="I75" i="3"/>
  <c r="I72" i="3"/>
  <c r="I69" i="3"/>
  <c r="I67" i="3" s="1"/>
  <c r="I66" i="3"/>
  <c r="I63" i="3"/>
  <c r="I61" i="3" s="1"/>
  <c r="I60" i="3"/>
  <c r="I54" i="3"/>
  <c r="I57" i="3"/>
  <c r="I55" i="3" s="1"/>
  <c r="I51" i="3"/>
  <c r="I48" i="3"/>
  <c r="I46" i="3" s="1"/>
  <c r="I45" i="3"/>
  <c r="I42" i="3"/>
  <c r="I40" i="3" s="1"/>
  <c r="I39" i="3"/>
  <c r="I33" i="4"/>
  <c r="I24" i="4"/>
  <c r="I15" i="4"/>
  <c r="I12" i="4"/>
  <c r="I9" i="4"/>
  <c r="I9" i="5"/>
  <c r="J93" i="3"/>
  <c r="J90" i="3"/>
  <c r="J88" i="3" s="1"/>
  <c r="J84" i="3"/>
  <c r="J83" i="3" s="1"/>
  <c r="J81" i="3"/>
  <c r="J79" i="3" s="1"/>
  <c r="J78" i="3"/>
  <c r="J76" i="3" s="1"/>
  <c r="J75" i="3"/>
  <c r="J73" i="3" s="1"/>
  <c r="J72" i="3"/>
  <c r="J70" i="3" s="1"/>
  <c r="J69" i="3"/>
  <c r="J66" i="3"/>
  <c r="J64" i="3" s="1"/>
  <c r="J63" i="3"/>
  <c r="J60" i="3"/>
  <c r="J58" i="3" s="1"/>
  <c r="J54" i="3"/>
  <c r="J52" i="3" s="1"/>
  <c r="J57" i="3"/>
  <c r="J55" i="3" s="1"/>
  <c r="J51" i="3"/>
  <c r="J48" i="3"/>
  <c r="J46" i="3" s="1"/>
  <c r="J45" i="3"/>
  <c r="J43" i="3" s="1"/>
  <c r="J42" i="3"/>
  <c r="J40" i="3" s="1"/>
  <c r="J39" i="3"/>
  <c r="J37" i="3" s="1"/>
  <c r="J33" i="4"/>
  <c r="J24" i="4"/>
  <c r="J15" i="4"/>
  <c r="J13" i="4" s="1"/>
  <c r="J12" i="4"/>
  <c r="J9" i="4"/>
  <c r="J9" i="5"/>
  <c r="J7" i="5" s="1"/>
  <c r="K93" i="3"/>
  <c r="K90" i="3"/>
  <c r="K84" i="3"/>
  <c r="K83" i="3" s="1"/>
  <c r="K81" i="3"/>
  <c r="K78" i="3"/>
  <c r="K76" i="3" s="1"/>
  <c r="K75" i="3"/>
  <c r="K72" i="3"/>
  <c r="K70" i="3" s="1"/>
  <c r="K69" i="3"/>
  <c r="K67" i="3" s="1"/>
  <c r="K66" i="3"/>
  <c r="K64" i="3" s="1"/>
  <c r="K63" i="3"/>
  <c r="K61" i="3" s="1"/>
  <c r="K60" i="3"/>
  <c r="K58" i="3" s="1"/>
  <c r="K54" i="3"/>
  <c r="K57" i="3"/>
  <c r="K55" i="3" s="1"/>
  <c r="K51" i="3"/>
  <c r="K48" i="3"/>
  <c r="K45" i="3"/>
  <c r="K42" i="3"/>
  <c r="K39" i="3"/>
  <c r="K33" i="4"/>
  <c r="K24" i="4"/>
  <c r="K15" i="4"/>
  <c r="K13" i="4" s="1"/>
  <c r="K12" i="4"/>
  <c r="K9" i="4"/>
  <c r="K9" i="5"/>
  <c r="L93" i="3"/>
  <c r="L90" i="3"/>
  <c r="L88" i="3" s="1"/>
  <c r="L84" i="3"/>
  <c r="L83" i="3" s="1"/>
  <c r="L81" i="3"/>
  <c r="L79" i="3" s="1"/>
  <c r="L78" i="3"/>
  <c r="L76" i="3" s="1"/>
  <c r="L75" i="3"/>
  <c r="L73" i="3" s="1"/>
  <c r="L72" i="3"/>
  <c r="L70" i="3" s="1"/>
  <c r="L69" i="3"/>
  <c r="L66" i="3"/>
  <c r="L64" i="3" s="1"/>
  <c r="L63" i="3"/>
  <c r="L60" i="3"/>
  <c r="L58" i="3" s="1"/>
  <c r="L54" i="3"/>
  <c r="L52" i="3" s="1"/>
  <c r="L57" i="3"/>
  <c r="L51" i="3"/>
  <c r="L48" i="3"/>
  <c r="L46" i="3" s="1"/>
  <c r="L45" i="3"/>
  <c r="L43" i="3" s="1"/>
  <c r="L42" i="3"/>
  <c r="L40" i="3" s="1"/>
  <c r="L39" i="3"/>
  <c r="L37" i="3" s="1"/>
  <c r="L33" i="4"/>
  <c r="L24" i="4"/>
  <c r="L15" i="4"/>
  <c r="L13" i="4" s="1"/>
  <c r="L12" i="4"/>
  <c r="L9" i="4"/>
  <c r="L9" i="5"/>
  <c r="L7" i="5" s="1"/>
  <c r="M93" i="3"/>
  <c r="M90" i="3"/>
  <c r="M84" i="3"/>
  <c r="M81" i="3"/>
  <c r="M78" i="3"/>
  <c r="M76" i="3" s="1"/>
  <c r="M75" i="3"/>
  <c r="M72" i="3"/>
  <c r="M69" i="3"/>
  <c r="M67" i="3" s="1"/>
  <c r="M66" i="3"/>
  <c r="M64" i="3" s="1"/>
  <c r="M63" i="3"/>
  <c r="M61" i="3" s="1"/>
  <c r="M60" i="3"/>
  <c r="M54" i="3"/>
  <c r="M57" i="3"/>
  <c r="M55" i="3" s="1"/>
  <c r="M51" i="3"/>
  <c r="M48" i="3"/>
  <c r="M46" i="3" s="1"/>
  <c r="M45" i="3"/>
  <c r="M42" i="3"/>
  <c r="M40" i="3" s="1"/>
  <c r="M39" i="3"/>
  <c r="M33" i="4"/>
  <c r="M24" i="4"/>
  <c r="M15" i="4"/>
  <c r="M13" i="4" s="1"/>
  <c r="M12" i="4"/>
  <c r="M9" i="4"/>
  <c r="M9" i="5"/>
  <c r="N93" i="3"/>
  <c r="N90" i="3"/>
  <c r="N88" i="3" s="1"/>
  <c r="N84" i="3"/>
  <c r="N83" i="3" s="1"/>
  <c r="N81" i="3"/>
  <c r="N79" i="3" s="1"/>
  <c r="N78" i="3"/>
  <c r="N76" i="3" s="1"/>
  <c r="N75" i="3"/>
  <c r="N73" i="3" s="1"/>
  <c r="N72" i="3"/>
  <c r="N70" i="3" s="1"/>
  <c r="N69" i="3"/>
  <c r="N66" i="3"/>
  <c r="N64" i="3" s="1"/>
  <c r="N63" i="3"/>
  <c r="N60" i="3"/>
  <c r="N58" i="3" s="1"/>
  <c r="N54" i="3"/>
  <c r="N52" i="3" s="1"/>
  <c r="N57" i="3"/>
  <c r="N55" i="3" s="1"/>
  <c r="N51" i="3"/>
  <c r="N48" i="3"/>
  <c r="N46" i="3" s="1"/>
  <c r="N45" i="3"/>
  <c r="N43" i="3" s="1"/>
  <c r="N42" i="3"/>
  <c r="N40" i="3" s="1"/>
  <c r="N39" i="3"/>
  <c r="N37" i="3" s="1"/>
  <c r="N33" i="4"/>
  <c r="N24" i="4"/>
  <c r="N15" i="4"/>
  <c r="N13" i="4" s="1"/>
  <c r="N12" i="4"/>
  <c r="N9" i="4"/>
  <c r="N9" i="5"/>
  <c r="N7" i="5" s="1"/>
  <c r="H87" i="3"/>
  <c r="I87" i="3"/>
  <c r="J87" i="3"/>
  <c r="J85" i="3" s="1"/>
  <c r="K87" i="3"/>
  <c r="L87" i="3"/>
  <c r="M87" i="3"/>
  <c r="N87" i="3"/>
  <c r="H27" i="4"/>
  <c r="I27" i="4"/>
  <c r="J27" i="4"/>
  <c r="K27" i="4"/>
  <c r="L27" i="4"/>
  <c r="M27" i="4"/>
  <c r="N27" i="4"/>
  <c r="E19" i="10"/>
  <c r="E17" i="10" s="1"/>
  <c r="F19" i="10"/>
  <c r="G19" i="10"/>
  <c r="G17" i="10" s="1"/>
  <c r="H19" i="10"/>
  <c r="I19" i="10"/>
  <c r="I17" i="10" s="1"/>
  <c r="J19" i="10"/>
  <c r="K19" i="10"/>
  <c r="K17" i="10" s="1"/>
  <c r="E28" i="10"/>
  <c r="E10" i="10"/>
  <c r="F28" i="10"/>
  <c r="F10" i="10"/>
  <c r="G28" i="10"/>
  <c r="G10" i="10"/>
  <c r="H28" i="10"/>
  <c r="H10" i="10"/>
  <c r="I28" i="10"/>
  <c r="I10" i="10"/>
  <c r="J28" i="10"/>
  <c r="J10" i="10"/>
  <c r="K28" i="10"/>
  <c r="K10" i="10"/>
  <c r="E18" i="10"/>
  <c r="E27" i="10"/>
  <c r="E26" i="10" s="1"/>
  <c r="E36" i="10"/>
  <c r="E9" i="10"/>
  <c r="F18" i="10"/>
  <c r="F27" i="10"/>
  <c r="F26" i="10" s="1"/>
  <c r="F36" i="10"/>
  <c r="F9" i="10"/>
  <c r="F8" i="10" s="1"/>
  <c r="G18" i="10"/>
  <c r="G27" i="10"/>
  <c r="G26" i="10" s="1"/>
  <c r="G36" i="10"/>
  <c r="G9" i="10"/>
  <c r="H18" i="10"/>
  <c r="H27" i="10"/>
  <c r="H36" i="10"/>
  <c r="H9" i="10"/>
  <c r="I18" i="10"/>
  <c r="I27" i="10"/>
  <c r="I26" i="10" s="1"/>
  <c r="I36" i="10"/>
  <c r="I9" i="10"/>
  <c r="J18" i="10"/>
  <c r="J27" i="10"/>
  <c r="J26" i="10" s="1"/>
  <c r="J36" i="10"/>
  <c r="J9" i="10"/>
  <c r="J8" i="10" s="1"/>
  <c r="K18" i="10"/>
  <c r="K27" i="10"/>
  <c r="K36" i="10"/>
  <c r="K9" i="10"/>
  <c r="E33" i="10"/>
  <c r="E15" i="10"/>
  <c r="E34" i="10"/>
  <c r="E43" i="10"/>
  <c r="E11" i="10"/>
  <c r="E12" i="10"/>
  <c r="E13" i="10"/>
  <c r="E14" i="10"/>
  <c r="F33" i="10"/>
  <c r="F15" i="10"/>
  <c r="F34" i="10"/>
  <c r="F43" i="10"/>
  <c r="F16" i="10" s="1"/>
  <c r="F11" i="10"/>
  <c r="F12" i="10"/>
  <c r="F13" i="10"/>
  <c r="F14" i="10"/>
  <c r="G33" i="10"/>
  <c r="G15" i="10" s="1"/>
  <c r="G34" i="10"/>
  <c r="G43" i="10"/>
  <c r="G11" i="10"/>
  <c r="G12" i="10"/>
  <c r="G13" i="10"/>
  <c r="G14" i="10"/>
  <c r="H33" i="10"/>
  <c r="H15" i="10" s="1"/>
  <c r="H34" i="10"/>
  <c r="H43" i="10"/>
  <c r="H11" i="10"/>
  <c r="H12" i="10"/>
  <c r="H13" i="10"/>
  <c r="H14" i="10"/>
  <c r="I33" i="10"/>
  <c r="I15" i="10"/>
  <c r="I34" i="10"/>
  <c r="I43" i="10"/>
  <c r="I11" i="10"/>
  <c r="I12" i="10"/>
  <c r="I13" i="10"/>
  <c r="I14" i="10"/>
  <c r="J33" i="10"/>
  <c r="J15" i="10"/>
  <c r="J34" i="10"/>
  <c r="J43" i="10"/>
  <c r="J16" i="10" s="1"/>
  <c r="J11" i="10"/>
  <c r="J12" i="10"/>
  <c r="J13" i="10"/>
  <c r="J14" i="10"/>
  <c r="K33" i="10"/>
  <c r="K15" i="10" s="1"/>
  <c r="K34" i="10"/>
  <c r="K43" i="10"/>
  <c r="K11" i="10"/>
  <c r="K12" i="10"/>
  <c r="K13" i="10"/>
  <c r="K14" i="10"/>
  <c r="F35" i="10"/>
  <c r="H35" i="10"/>
  <c r="J35" i="10"/>
  <c r="K26" i="10"/>
  <c r="F17" i="10"/>
  <c r="H17" i="10"/>
  <c r="J17" i="10"/>
  <c r="H51" i="2"/>
  <c r="H52" i="2"/>
  <c r="H53" i="2"/>
  <c r="H54" i="2"/>
  <c r="O54" i="2" s="1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6" i="2"/>
  <c r="H77" i="2"/>
  <c r="H78" i="2"/>
  <c r="H79" i="2"/>
  <c r="H80" i="2"/>
  <c r="H81" i="2"/>
  <c r="H82" i="2"/>
  <c r="H83" i="2"/>
  <c r="H84" i="2"/>
  <c r="H85" i="2"/>
  <c r="H50" i="2" s="1"/>
  <c r="H13" i="2" s="1"/>
  <c r="N28" i="4"/>
  <c r="L28" i="4"/>
  <c r="J28" i="4"/>
  <c r="H28" i="4"/>
  <c r="N22" i="4"/>
  <c r="M22" i="4"/>
  <c r="L22" i="4"/>
  <c r="K22" i="4"/>
  <c r="J22" i="4"/>
  <c r="I22" i="4"/>
  <c r="H22" i="4"/>
  <c r="I13" i="4"/>
  <c r="N11" i="4"/>
  <c r="N10" i="4" s="1"/>
  <c r="M11" i="4"/>
  <c r="L11" i="4"/>
  <c r="L10" i="4" s="1"/>
  <c r="K11" i="4"/>
  <c r="K10" i="4" s="1"/>
  <c r="J11" i="4"/>
  <c r="J10" i="4" s="1"/>
  <c r="I11" i="4"/>
  <c r="H11" i="4"/>
  <c r="H10" i="4" s="1"/>
  <c r="M10" i="4"/>
  <c r="I10" i="4"/>
  <c r="H7" i="4"/>
  <c r="M88" i="3"/>
  <c r="K88" i="3"/>
  <c r="I88" i="3"/>
  <c r="I85" i="3"/>
  <c r="M83" i="3"/>
  <c r="I83" i="3"/>
  <c r="M79" i="3"/>
  <c r="K79" i="3"/>
  <c r="I79" i="3"/>
  <c r="I76" i="3"/>
  <c r="M73" i="3"/>
  <c r="K73" i="3"/>
  <c r="I73" i="3"/>
  <c r="M70" i="3"/>
  <c r="I70" i="3"/>
  <c r="N67" i="3"/>
  <c r="L67" i="3"/>
  <c r="J67" i="3"/>
  <c r="H67" i="3"/>
  <c r="I64" i="3"/>
  <c r="N61" i="3"/>
  <c r="L61" i="3"/>
  <c r="J61" i="3"/>
  <c r="H61" i="3"/>
  <c r="M58" i="3"/>
  <c r="I58" i="3"/>
  <c r="L55" i="3"/>
  <c r="H55" i="3"/>
  <c r="M52" i="3"/>
  <c r="K52" i="3"/>
  <c r="I52" i="3"/>
  <c r="I49" i="3"/>
  <c r="K46" i="3"/>
  <c r="M43" i="3"/>
  <c r="K43" i="3"/>
  <c r="I43" i="3"/>
  <c r="K40" i="3"/>
  <c r="M37" i="3"/>
  <c r="K37" i="3"/>
  <c r="I37" i="3"/>
  <c r="M34" i="3"/>
  <c r="I34" i="3"/>
  <c r="L31" i="3"/>
  <c r="H31" i="3"/>
  <c r="K28" i="3"/>
  <c r="J28" i="3"/>
  <c r="I28" i="3"/>
  <c r="H28" i="3"/>
  <c r="N25" i="3"/>
  <c r="M25" i="3"/>
  <c r="L25" i="3"/>
  <c r="K25" i="3"/>
  <c r="J25" i="3"/>
  <c r="I25" i="3"/>
  <c r="H25" i="3"/>
  <c r="I22" i="3"/>
  <c r="J22" i="3" s="1"/>
  <c r="H23" i="3"/>
  <c r="M20" i="3"/>
  <c r="K20" i="3"/>
  <c r="I20" i="3"/>
  <c r="N17" i="3"/>
  <c r="L17" i="3"/>
  <c r="N13" i="3"/>
  <c r="J13" i="3"/>
  <c r="M10" i="3"/>
  <c r="I10" i="3"/>
  <c r="K7" i="3"/>
  <c r="L7" i="3" s="1"/>
  <c r="M7" i="3" s="1"/>
  <c r="N7" i="3" s="1"/>
  <c r="J7" i="3"/>
  <c r="D91" i="2"/>
  <c r="E91" i="2"/>
  <c r="G91" i="2"/>
  <c r="H90" i="2"/>
  <c r="J91" i="2"/>
  <c r="J90" i="2" s="1"/>
  <c r="I91" i="2"/>
  <c r="I90" i="2" s="1"/>
  <c r="H91" i="2"/>
  <c r="N90" i="2"/>
  <c r="M90" i="2"/>
  <c r="L90" i="2"/>
  <c r="K90" i="2"/>
  <c r="N93" i="2"/>
  <c r="M93" i="2"/>
  <c r="L93" i="2"/>
  <c r="K93" i="2"/>
  <c r="J93" i="2"/>
  <c r="I93" i="2"/>
  <c r="H93" i="2"/>
  <c r="H92" i="2"/>
  <c r="H95" i="2"/>
  <c r="H96" i="2"/>
  <c r="H97" i="2"/>
  <c r="H98" i="2"/>
  <c r="H99" i="2"/>
  <c r="H100" i="2"/>
  <c r="H101" i="2"/>
  <c r="H103" i="2"/>
  <c r="H104" i="2"/>
  <c r="H105" i="2"/>
  <c r="H106" i="2"/>
  <c r="G94" i="2"/>
  <c r="E94" i="2"/>
  <c r="D94" i="2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81" i="1"/>
  <c r="M80" i="1"/>
  <c r="M100" i="1"/>
  <c r="M102" i="1"/>
  <c r="M12" i="1"/>
  <c r="M101" i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6" i="2"/>
  <c r="H14" i="2" s="1"/>
  <c r="L43" i="10"/>
  <c r="L35" i="10" s="1"/>
  <c r="L34" i="10"/>
  <c r="L33" i="10"/>
  <c r="L30" i="10"/>
  <c r="L26" i="10" s="1"/>
  <c r="L17" i="10"/>
  <c r="H15" i="8"/>
  <c r="H14" i="8" s="1"/>
  <c r="I15" i="8"/>
  <c r="I14" i="8" s="1"/>
  <c r="J15" i="8"/>
  <c r="J14" i="8" s="1"/>
  <c r="K15" i="8"/>
  <c r="K14" i="8" s="1"/>
  <c r="L15" i="8"/>
  <c r="L14" i="8" s="1"/>
  <c r="M15" i="8"/>
  <c r="M14" i="8" s="1"/>
  <c r="N15" i="8"/>
  <c r="N14" i="8" s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N36" i="1"/>
  <c r="J37" i="1"/>
  <c r="K37" i="1"/>
  <c r="L37" i="1"/>
  <c r="J38" i="1"/>
  <c r="K38" i="1"/>
  <c r="L38" i="1"/>
  <c r="J39" i="1"/>
  <c r="K39" i="1"/>
  <c r="L39" i="1"/>
  <c r="J40" i="1"/>
  <c r="K40" i="1"/>
  <c r="L40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N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N66" i="1"/>
  <c r="J67" i="1"/>
  <c r="K67" i="1"/>
  <c r="L67" i="1"/>
  <c r="J68" i="1"/>
  <c r="K68" i="1"/>
  <c r="L68" i="1"/>
  <c r="J69" i="1"/>
  <c r="K69" i="1"/>
  <c r="L69" i="1"/>
  <c r="H70" i="1"/>
  <c r="J70" i="1"/>
  <c r="K70" i="1"/>
  <c r="L70" i="1"/>
  <c r="H71" i="1"/>
  <c r="J71" i="1"/>
  <c r="K71" i="1"/>
  <c r="L71" i="1"/>
  <c r="H72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1" i="1"/>
  <c r="L81" i="1"/>
  <c r="J82" i="1"/>
  <c r="K82" i="1"/>
  <c r="L82" i="1"/>
  <c r="J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L89" i="1"/>
  <c r="J90" i="1"/>
  <c r="L90" i="1"/>
  <c r="J91" i="1"/>
  <c r="K91" i="1"/>
  <c r="L91" i="1"/>
  <c r="N91" i="1"/>
  <c r="J92" i="1"/>
  <c r="K92" i="1"/>
  <c r="L92" i="1"/>
  <c r="J93" i="1"/>
  <c r="K93" i="1"/>
  <c r="L93" i="1"/>
  <c r="J94" i="1"/>
  <c r="K94" i="1"/>
  <c r="L94" i="1"/>
  <c r="J95" i="1"/>
  <c r="K95" i="1"/>
  <c r="L95" i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O72" i="2" s="1"/>
  <c r="I73" i="2"/>
  <c r="I74" i="2"/>
  <c r="I92" i="2"/>
  <c r="I95" i="2"/>
  <c r="I96" i="2"/>
  <c r="I97" i="2"/>
  <c r="I98" i="2"/>
  <c r="I99" i="2"/>
  <c r="I100" i="2"/>
  <c r="I101" i="2"/>
  <c r="I103" i="2"/>
  <c r="I104" i="2"/>
  <c r="I105" i="2"/>
  <c r="I106" i="2"/>
  <c r="I76" i="2"/>
  <c r="I77" i="2"/>
  <c r="I78" i="2"/>
  <c r="I79" i="2"/>
  <c r="I80" i="2"/>
  <c r="I81" i="2"/>
  <c r="I82" i="2"/>
  <c r="I83" i="2"/>
  <c r="I84" i="2"/>
  <c r="I85" i="2"/>
  <c r="I50" i="2" s="1"/>
  <c r="I13" i="2" s="1"/>
  <c r="I46" i="2"/>
  <c r="I14" i="2" s="1"/>
  <c r="J19" i="2"/>
  <c r="O19" i="2" s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O33" i="2" s="1"/>
  <c r="J34" i="2"/>
  <c r="J35" i="2"/>
  <c r="J36" i="2"/>
  <c r="J37" i="2"/>
  <c r="J38" i="2"/>
  <c r="J39" i="2"/>
  <c r="J40" i="2"/>
  <c r="J41" i="2"/>
  <c r="O41" i="2" s="1"/>
  <c r="J42" i="2"/>
  <c r="J43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2" i="2"/>
  <c r="J73" i="2"/>
  <c r="J74" i="2"/>
  <c r="J92" i="2"/>
  <c r="J95" i="2"/>
  <c r="J96" i="2"/>
  <c r="J97" i="2"/>
  <c r="J98" i="2"/>
  <c r="J99" i="2"/>
  <c r="J100" i="2"/>
  <c r="J101" i="2"/>
  <c r="J103" i="2"/>
  <c r="J104" i="2"/>
  <c r="J105" i="2"/>
  <c r="J106" i="2"/>
  <c r="J76" i="2"/>
  <c r="J77" i="2"/>
  <c r="J78" i="2"/>
  <c r="J79" i="2"/>
  <c r="J80" i="2"/>
  <c r="J81" i="2"/>
  <c r="J82" i="2"/>
  <c r="J83" i="2"/>
  <c r="J84" i="2"/>
  <c r="J85" i="2"/>
  <c r="J50" i="2" s="1"/>
  <c r="J13" i="2" s="1"/>
  <c r="J46" i="2"/>
  <c r="J14" i="2" s="1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2" i="2"/>
  <c r="K73" i="2"/>
  <c r="K74" i="2"/>
  <c r="K92" i="2"/>
  <c r="K95" i="2"/>
  <c r="K96" i="2"/>
  <c r="K97" i="2"/>
  <c r="K98" i="2"/>
  <c r="K99" i="2"/>
  <c r="K100" i="2"/>
  <c r="K101" i="2"/>
  <c r="K103" i="2"/>
  <c r="K104" i="2"/>
  <c r="K105" i="2"/>
  <c r="K106" i="2"/>
  <c r="K76" i="2"/>
  <c r="K77" i="2"/>
  <c r="K78" i="2"/>
  <c r="K79" i="2"/>
  <c r="K80" i="2"/>
  <c r="K81" i="2"/>
  <c r="K82" i="2"/>
  <c r="K83" i="2"/>
  <c r="K84" i="2"/>
  <c r="K85" i="2"/>
  <c r="K50" i="2" s="1"/>
  <c r="K13" i="2" s="1"/>
  <c r="K46" i="2"/>
  <c r="K14" i="2" s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2" i="2"/>
  <c r="L73" i="2"/>
  <c r="L74" i="2"/>
  <c r="L92" i="2"/>
  <c r="L95" i="2"/>
  <c r="L96" i="2"/>
  <c r="L97" i="2"/>
  <c r="L98" i="2"/>
  <c r="L99" i="2"/>
  <c r="L100" i="2"/>
  <c r="L101" i="2"/>
  <c r="L103" i="2"/>
  <c r="L104" i="2"/>
  <c r="L105" i="2"/>
  <c r="L106" i="2"/>
  <c r="L76" i="2"/>
  <c r="L77" i="2"/>
  <c r="L78" i="2"/>
  <c r="L79" i="2"/>
  <c r="L80" i="2"/>
  <c r="L81" i="2"/>
  <c r="L82" i="2"/>
  <c r="L83" i="2"/>
  <c r="L84" i="2"/>
  <c r="L85" i="2"/>
  <c r="L50" i="2" s="1"/>
  <c r="L13" i="2" s="1"/>
  <c r="L46" i="2"/>
  <c r="L14" i="2" s="1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2" i="2"/>
  <c r="M73" i="2"/>
  <c r="M74" i="2"/>
  <c r="M92" i="2"/>
  <c r="M95" i="2"/>
  <c r="M96" i="2"/>
  <c r="M97" i="2"/>
  <c r="M98" i="2"/>
  <c r="M99" i="2"/>
  <c r="M100" i="2"/>
  <c r="M101" i="2"/>
  <c r="M103" i="2"/>
  <c r="M104" i="2"/>
  <c r="M105" i="2"/>
  <c r="M106" i="2"/>
  <c r="M76" i="2"/>
  <c r="M77" i="2"/>
  <c r="M78" i="2"/>
  <c r="M79" i="2"/>
  <c r="M80" i="2"/>
  <c r="M81" i="2"/>
  <c r="M82" i="2"/>
  <c r="M83" i="2"/>
  <c r="M84" i="2"/>
  <c r="M85" i="2"/>
  <c r="M50" i="2" s="1"/>
  <c r="M13" i="2" s="1"/>
  <c r="M46" i="2"/>
  <c r="M14" i="2" s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2" i="2"/>
  <c r="N73" i="2"/>
  <c r="N74" i="2"/>
  <c r="N92" i="2"/>
  <c r="N95" i="2"/>
  <c r="N96" i="2"/>
  <c r="N97" i="2"/>
  <c r="N98" i="2"/>
  <c r="N99" i="2"/>
  <c r="N100" i="2"/>
  <c r="N101" i="2"/>
  <c r="N103" i="2"/>
  <c r="N104" i="2"/>
  <c r="N105" i="2"/>
  <c r="N106" i="2"/>
  <c r="N76" i="2"/>
  <c r="N77" i="2"/>
  <c r="N78" i="2"/>
  <c r="N79" i="2"/>
  <c r="N80" i="2"/>
  <c r="N81" i="2"/>
  <c r="N82" i="2"/>
  <c r="N83" i="2"/>
  <c r="N84" i="2"/>
  <c r="N85" i="2"/>
  <c r="N50" i="2" s="1"/>
  <c r="N13" i="2" s="1"/>
  <c r="N46" i="2"/>
  <c r="N14" i="2" s="1"/>
  <c r="H17" i="2"/>
  <c r="I17" i="2"/>
  <c r="J17" i="2"/>
  <c r="L17" i="2"/>
  <c r="N17" i="2"/>
  <c r="O20" i="2"/>
  <c r="O21" i="2"/>
  <c r="O22" i="2"/>
  <c r="O23" i="2"/>
  <c r="O24" i="2"/>
  <c r="O25" i="2"/>
  <c r="O29" i="2"/>
  <c r="O37" i="2"/>
  <c r="O44" i="2"/>
  <c r="O45" i="2"/>
  <c r="O46" i="2"/>
  <c r="O17" i="2" s="1"/>
  <c r="B19" i="2"/>
  <c r="D19" i="2"/>
  <c r="E19" i="2"/>
  <c r="F19" i="2"/>
  <c r="G19" i="2"/>
  <c r="B20" i="2"/>
  <c r="D20" i="2"/>
  <c r="E20" i="2"/>
  <c r="F20" i="2"/>
  <c r="G20" i="2"/>
  <c r="B21" i="2"/>
  <c r="D21" i="2"/>
  <c r="E21" i="2"/>
  <c r="F21" i="2"/>
  <c r="G21" i="2"/>
  <c r="B22" i="2"/>
  <c r="D22" i="2"/>
  <c r="E22" i="2"/>
  <c r="F22" i="2"/>
  <c r="G22" i="2"/>
  <c r="B23" i="2"/>
  <c r="D23" i="2"/>
  <c r="E23" i="2"/>
  <c r="F23" i="2"/>
  <c r="G23" i="2"/>
  <c r="D24" i="2"/>
  <c r="E24" i="2"/>
  <c r="F24" i="2"/>
  <c r="G24" i="2"/>
  <c r="D25" i="2"/>
  <c r="E25" i="2"/>
  <c r="F25" i="2"/>
  <c r="G25" i="2"/>
  <c r="B26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B30" i="2"/>
  <c r="D30" i="2"/>
  <c r="E30" i="2"/>
  <c r="F30" i="2"/>
  <c r="G30" i="2"/>
  <c r="B31" i="2"/>
  <c r="D31" i="2"/>
  <c r="E31" i="2"/>
  <c r="F31" i="2"/>
  <c r="G31" i="2"/>
  <c r="B32" i="2"/>
  <c r="D32" i="2"/>
  <c r="E32" i="2"/>
  <c r="F32" i="2"/>
  <c r="G32" i="2"/>
  <c r="B33" i="2"/>
  <c r="D33" i="2"/>
  <c r="E33" i="2"/>
  <c r="F33" i="2"/>
  <c r="G33" i="2"/>
  <c r="B34" i="2"/>
  <c r="D34" i="2"/>
  <c r="E34" i="2"/>
  <c r="F34" i="2"/>
  <c r="G34" i="2"/>
  <c r="B35" i="2"/>
  <c r="D35" i="2"/>
  <c r="E35" i="2"/>
  <c r="F35" i="2"/>
  <c r="G35" i="2"/>
  <c r="B36" i="2"/>
  <c r="D36" i="2"/>
  <c r="E36" i="2"/>
  <c r="F36" i="2"/>
  <c r="G36" i="2"/>
  <c r="B37" i="2"/>
  <c r="D37" i="2"/>
  <c r="E37" i="2"/>
  <c r="F37" i="2"/>
  <c r="G37" i="2"/>
  <c r="B38" i="2"/>
  <c r="D38" i="2"/>
  <c r="E38" i="2"/>
  <c r="F38" i="2"/>
  <c r="G38" i="2"/>
  <c r="D39" i="2"/>
  <c r="E39" i="2"/>
  <c r="F39" i="2"/>
  <c r="G39" i="2"/>
  <c r="B40" i="2"/>
  <c r="D40" i="2"/>
  <c r="E40" i="2"/>
  <c r="F40" i="2"/>
  <c r="G40" i="2"/>
  <c r="B41" i="2"/>
  <c r="D41" i="2"/>
  <c r="E41" i="2"/>
  <c r="F41" i="2"/>
  <c r="G41" i="2"/>
  <c r="B42" i="2"/>
  <c r="D42" i="2"/>
  <c r="E42" i="2"/>
  <c r="F42" i="2"/>
  <c r="G42" i="2"/>
  <c r="B43" i="2"/>
  <c r="D43" i="2"/>
  <c r="E43" i="2"/>
  <c r="F43" i="2"/>
  <c r="G43" i="2"/>
  <c r="D44" i="2"/>
  <c r="E44" i="2"/>
  <c r="F44" i="2"/>
  <c r="G44" i="2"/>
  <c r="B45" i="2"/>
  <c r="D45" i="2"/>
  <c r="E45" i="2"/>
  <c r="F45" i="2"/>
  <c r="G45" i="2"/>
  <c r="D46" i="2"/>
  <c r="E46" i="2"/>
  <c r="F46" i="2"/>
  <c r="G46" i="2"/>
  <c r="B51" i="2"/>
  <c r="D51" i="2"/>
  <c r="E51" i="2"/>
  <c r="F51" i="2"/>
  <c r="G51" i="2"/>
  <c r="B52" i="2"/>
  <c r="D52" i="2"/>
  <c r="E52" i="2"/>
  <c r="F52" i="2"/>
  <c r="G52" i="2"/>
  <c r="D53" i="2"/>
  <c r="E53" i="2"/>
  <c r="F53" i="2"/>
  <c r="G53" i="2"/>
  <c r="D54" i="2"/>
  <c r="E54" i="2"/>
  <c r="F54" i="2"/>
  <c r="G54" i="2"/>
  <c r="D55" i="2"/>
  <c r="E55" i="2"/>
  <c r="F55" i="2"/>
  <c r="G55" i="2"/>
  <c r="O55" i="2"/>
  <c r="D56" i="2"/>
  <c r="E56" i="2"/>
  <c r="F56" i="2"/>
  <c r="G56" i="2"/>
  <c r="O56" i="2"/>
  <c r="D57" i="2"/>
  <c r="E57" i="2"/>
  <c r="F57" i="2"/>
  <c r="G57" i="2"/>
  <c r="O57" i="2"/>
  <c r="B58" i="2"/>
  <c r="D58" i="2"/>
  <c r="E58" i="2"/>
  <c r="F58" i="2"/>
  <c r="G58" i="2"/>
  <c r="O58" i="2"/>
  <c r="B59" i="2"/>
  <c r="D59" i="2"/>
  <c r="E59" i="2"/>
  <c r="F59" i="2"/>
  <c r="G59" i="2"/>
  <c r="O59" i="2"/>
  <c r="B60" i="2"/>
  <c r="D60" i="2"/>
  <c r="E60" i="2"/>
  <c r="F60" i="2"/>
  <c r="G60" i="2"/>
  <c r="O60" i="2"/>
  <c r="B61" i="2"/>
  <c r="D61" i="2"/>
  <c r="E61" i="2"/>
  <c r="F61" i="2"/>
  <c r="G61" i="2"/>
  <c r="O61" i="2"/>
  <c r="B62" i="2"/>
  <c r="D62" i="2"/>
  <c r="E62" i="2"/>
  <c r="F62" i="2"/>
  <c r="G62" i="2"/>
  <c r="O62" i="2"/>
  <c r="B63" i="2"/>
  <c r="D63" i="2"/>
  <c r="E63" i="2"/>
  <c r="F63" i="2"/>
  <c r="G63" i="2"/>
  <c r="O63" i="2"/>
  <c r="B64" i="2"/>
  <c r="D64" i="2"/>
  <c r="E64" i="2"/>
  <c r="F64" i="2"/>
  <c r="G64" i="2"/>
  <c r="O64" i="2"/>
  <c r="B65" i="2"/>
  <c r="D65" i="2"/>
  <c r="E65" i="2"/>
  <c r="F65" i="2"/>
  <c r="G65" i="2"/>
  <c r="O65" i="2"/>
  <c r="B66" i="2"/>
  <c r="D66" i="2"/>
  <c r="E66" i="2"/>
  <c r="F66" i="2"/>
  <c r="G66" i="2"/>
  <c r="O66" i="2"/>
  <c r="B67" i="2"/>
  <c r="D67" i="2"/>
  <c r="E67" i="2"/>
  <c r="F67" i="2"/>
  <c r="G67" i="2"/>
  <c r="O67" i="2"/>
  <c r="B68" i="2"/>
  <c r="D68" i="2"/>
  <c r="E68" i="2"/>
  <c r="F68" i="2"/>
  <c r="G68" i="2"/>
  <c r="O68" i="2"/>
  <c r="B69" i="2"/>
  <c r="D69" i="2"/>
  <c r="E69" i="2"/>
  <c r="F69" i="2"/>
  <c r="G69" i="2"/>
  <c r="O69" i="2"/>
  <c r="B70" i="2"/>
  <c r="D70" i="2"/>
  <c r="E70" i="2"/>
  <c r="F70" i="2"/>
  <c r="G70" i="2"/>
  <c r="O70" i="2"/>
  <c r="D71" i="2"/>
  <c r="E71" i="2"/>
  <c r="F71" i="2"/>
  <c r="G71" i="2"/>
  <c r="O71" i="2"/>
  <c r="B72" i="2"/>
  <c r="D72" i="2"/>
  <c r="E72" i="2"/>
  <c r="F72" i="2"/>
  <c r="G72" i="2"/>
  <c r="B73" i="2"/>
  <c r="D73" i="2"/>
  <c r="E73" i="2"/>
  <c r="F73" i="2"/>
  <c r="G73" i="2"/>
  <c r="B74" i="2"/>
  <c r="D74" i="2"/>
  <c r="E74" i="2"/>
  <c r="F74" i="2"/>
  <c r="G74" i="2"/>
  <c r="D75" i="2"/>
  <c r="E75" i="2"/>
  <c r="F75" i="2"/>
  <c r="G75" i="2"/>
  <c r="D76" i="2"/>
  <c r="E76" i="2"/>
  <c r="F76" i="2"/>
  <c r="G76" i="2"/>
  <c r="D77" i="2"/>
  <c r="E77" i="2"/>
  <c r="F77" i="2"/>
  <c r="G77" i="2"/>
  <c r="B78" i="2"/>
  <c r="D78" i="2"/>
  <c r="E78" i="2"/>
  <c r="F78" i="2"/>
  <c r="G78" i="2"/>
  <c r="D79" i="2"/>
  <c r="E79" i="2"/>
  <c r="F79" i="2"/>
  <c r="G79" i="2"/>
  <c r="B80" i="2"/>
  <c r="D80" i="2"/>
  <c r="E80" i="2"/>
  <c r="F80" i="2"/>
  <c r="G80" i="2"/>
  <c r="B81" i="2"/>
  <c r="D81" i="2"/>
  <c r="E81" i="2"/>
  <c r="F81" i="2"/>
  <c r="G81" i="2"/>
  <c r="B82" i="2"/>
  <c r="D82" i="2"/>
  <c r="E82" i="2"/>
  <c r="F82" i="2"/>
  <c r="G82" i="2"/>
  <c r="B83" i="2"/>
  <c r="D83" i="2"/>
  <c r="E83" i="2"/>
  <c r="F83" i="2"/>
  <c r="G83" i="2"/>
  <c r="B84" i="2"/>
  <c r="D84" i="2"/>
  <c r="E84" i="2"/>
  <c r="F84" i="2"/>
  <c r="G84" i="2"/>
  <c r="D85" i="2"/>
  <c r="E85" i="2"/>
  <c r="F85" i="2"/>
  <c r="G85" i="2"/>
  <c r="H88" i="2"/>
  <c r="I88" i="2"/>
  <c r="J88" i="2"/>
  <c r="K88" i="2"/>
  <c r="L88" i="2"/>
  <c r="M88" i="2"/>
  <c r="N88" i="2"/>
  <c r="O87" i="2"/>
  <c r="B90" i="2"/>
  <c r="D90" i="2"/>
  <c r="E90" i="2"/>
  <c r="F90" i="2"/>
  <c r="G90" i="2"/>
  <c r="B92" i="2"/>
  <c r="D92" i="2"/>
  <c r="E92" i="2"/>
  <c r="F92" i="2"/>
  <c r="G92" i="2"/>
  <c r="B93" i="2"/>
  <c r="D93" i="2"/>
  <c r="E93" i="2"/>
  <c r="F93" i="2"/>
  <c r="G93" i="2"/>
  <c r="D95" i="2"/>
  <c r="E95" i="2"/>
  <c r="F95" i="2"/>
  <c r="G95" i="2"/>
  <c r="B96" i="2"/>
  <c r="D96" i="2"/>
  <c r="E96" i="2"/>
  <c r="F96" i="2"/>
  <c r="G96" i="2"/>
  <c r="B97" i="2"/>
  <c r="D97" i="2"/>
  <c r="E97" i="2"/>
  <c r="F97" i="2"/>
  <c r="G97" i="2"/>
  <c r="D98" i="2"/>
  <c r="E98" i="2"/>
  <c r="F98" i="2"/>
  <c r="G98" i="2"/>
  <c r="B99" i="2"/>
  <c r="D99" i="2"/>
  <c r="E99" i="2"/>
  <c r="F99" i="2"/>
  <c r="G99" i="2"/>
  <c r="B100" i="2"/>
  <c r="D100" i="2"/>
  <c r="E100" i="2"/>
  <c r="G100" i="2"/>
  <c r="B101" i="2"/>
  <c r="D101" i="2"/>
  <c r="E101" i="2"/>
  <c r="G101" i="2"/>
  <c r="D102" i="2"/>
  <c r="E102" i="2"/>
  <c r="F102" i="2"/>
  <c r="G102" i="2"/>
  <c r="D103" i="2"/>
  <c r="E103" i="2"/>
  <c r="F103" i="2"/>
  <c r="G103" i="2"/>
  <c r="B104" i="2"/>
  <c r="D104" i="2"/>
  <c r="E104" i="2"/>
  <c r="F104" i="2"/>
  <c r="G104" i="2"/>
  <c r="B105" i="2"/>
  <c r="D105" i="2"/>
  <c r="E105" i="2"/>
  <c r="F105" i="2"/>
  <c r="G105" i="2"/>
  <c r="B106" i="2"/>
  <c r="D106" i="2"/>
  <c r="E106" i="2"/>
  <c r="F106" i="2"/>
  <c r="G106" i="2"/>
  <c r="I7" i="5"/>
  <c r="K7" i="5"/>
  <c r="M7" i="5"/>
  <c r="B13" i="5"/>
  <c r="B19" i="5"/>
  <c r="M17" i="2" l="1"/>
  <c r="K17" i="2"/>
  <c r="H16" i="2"/>
  <c r="N49" i="2"/>
  <c r="N12" i="2" s="1"/>
  <c r="N16" i="2"/>
  <c r="N15" i="2" s="1"/>
  <c r="L49" i="2"/>
  <c r="L12" i="2" s="1"/>
  <c r="L16" i="2"/>
  <c r="L15" i="2" s="1"/>
  <c r="J49" i="2"/>
  <c r="J12" i="2" s="1"/>
  <c r="O43" i="2"/>
  <c r="O39" i="2"/>
  <c r="O35" i="2"/>
  <c r="O31" i="2"/>
  <c r="O27" i="2"/>
  <c r="J16" i="2"/>
  <c r="J15" i="2" s="1"/>
  <c r="N48" i="2"/>
  <c r="M87" i="2"/>
  <c r="M86" i="2" s="1"/>
  <c r="L48" i="2"/>
  <c r="K87" i="2"/>
  <c r="K86" i="2" s="1"/>
  <c r="J48" i="2"/>
  <c r="J87" i="2"/>
  <c r="H8" i="10"/>
  <c r="M16" i="2"/>
  <c r="M15" i="2" s="1"/>
  <c r="K16" i="2"/>
  <c r="O52" i="2"/>
  <c r="I48" i="2"/>
  <c r="H16" i="10"/>
  <c r="M49" i="2"/>
  <c r="M12" i="2" s="1"/>
  <c r="M48" i="2"/>
  <c r="K49" i="2"/>
  <c r="K12" i="2" s="1"/>
  <c r="K48" i="2"/>
  <c r="K47" i="2" s="1"/>
  <c r="I49" i="2"/>
  <c r="I12" i="2" s="1"/>
  <c r="I16" i="2"/>
  <c r="I15" i="2" s="1"/>
  <c r="O42" i="2"/>
  <c r="O40" i="2"/>
  <c r="O38" i="2"/>
  <c r="O36" i="2"/>
  <c r="O34" i="2"/>
  <c r="O32" i="2"/>
  <c r="O30" i="2"/>
  <c r="O28" i="2"/>
  <c r="O26" i="2"/>
  <c r="L87" i="2"/>
  <c r="L86" i="2" s="1"/>
  <c r="N87" i="2"/>
  <c r="I87" i="2"/>
  <c r="I86" i="2" s="1"/>
  <c r="H87" i="2"/>
  <c r="H86" i="2" s="1"/>
  <c r="H26" i="10"/>
  <c r="H8" i="4"/>
  <c r="M47" i="2"/>
  <c r="I11" i="2"/>
  <c r="I10" i="2" s="1"/>
  <c r="L11" i="2"/>
  <c r="L10" i="2" s="1"/>
  <c r="N11" i="2"/>
  <c r="N86" i="2"/>
  <c r="M11" i="2"/>
  <c r="M10" i="2" s="1"/>
  <c r="L47" i="2"/>
  <c r="K15" i="2"/>
  <c r="I47" i="2"/>
  <c r="J86" i="2"/>
  <c r="K22" i="3"/>
  <c r="J23" i="3"/>
  <c r="J49" i="3"/>
  <c r="I50" i="3"/>
  <c r="H48" i="2"/>
  <c r="K16" i="10"/>
  <c r="K8" i="10" s="1"/>
  <c r="K35" i="10"/>
  <c r="I16" i="10"/>
  <c r="I8" i="10" s="1"/>
  <c r="I35" i="10"/>
  <c r="G16" i="10"/>
  <c r="G8" i="10" s="1"/>
  <c r="G35" i="10"/>
  <c r="E16" i="10"/>
  <c r="E8" i="10" s="1"/>
  <c r="E35" i="10"/>
  <c r="P18" i="11"/>
  <c r="M41" i="1"/>
  <c r="M99" i="1" s="1"/>
  <c r="M96" i="1" s="1"/>
  <c r="O51" i="2"/>
  <c r="H15" i="2"/>
  <c r="I23" i="3"/>
  <c r="H49" i="2"/>
  <c r="H12" i="2" s="1"/>
  <c r="N18" i="11"/>
  <c r="O18" i="11"/>
  <c r="J11" i="2" l="1"/>
  <c r="J10" i="2" s="1"/>
  <c r="J47" i="2"/>
  <c r="K11" i="2"/>
  <c r="K10" i="2" s="1"/>
  <c r="N47" i="2"/>
  <c r="N10" i="2"/>
  <c r="O16" i="2"/>
  <c r="H47" i="2"/>
  <c r="K49" i="3"/>
  <c r="J50" i="3"/>
  <c r="L22" i="3"/>
  <c r="K23" i="3"/>
  <c r="H11" i="2"/>
  <c r="H10" i="2" s="1"/>
  <c r="M22" i="3" l="1"/>
  <c r="L23" i="3"/>
  <c r="L49" i="3"/>
  <c r="K50" i="3"/>
  <c r="M49" i="3" l="1"/>
  <c r="L50" i="3"/>
  <c r="N22" i="3"/>
  <c r="N23" i="3" s="1"/>
  <c r="M23" i="3"/>
  <c r="N49" i="3" l="1"/>
  <c r="N50" i="3" s="1"/>
  <c r="M50" i="3"/>
</calcChain>
</file>

<file path=xl/sharedStrings.xml><?xml version="1.0" encoding="utf-8"?>
<sst xmlns="http://schemas.openxmlformats.org/spreadsheetml/2006/main" count="2235" uniqueCount="696">
  <si>
    <t>Выплата социального пособия на погребение и возмещение расходов по гарантированному перечню услуг по погребению</t>
  </si>
  <si>
    <t>Численность граждан, получающих выплату социального пособия на погребение</t>
  </si>
  <si>
    <t>Предоставление субсидий на оплату жилого помещения и коммунальных услуг</t>
  </si>
  <si>
    <t>Численность семей и одиноко проживающих граждан, получивших субсидию на оплату жилого помещения и коммунальных услуг</t>
  </si>
  <si>
    <t>Осуществление дополнительных ежемесячных выплат родителям погибших (умерших) военнослужащих</t>
  </si>
  <si>
    <t>Численность родителей, погибших (умерших) военнослужащих получающих  дополнительные ежемесячные выплаты родителям погибших (умерших) военнослужащих</t>
  </si>
  <si>
    <t>Предоставление мер социальной поддержки ветеранам труда</t>
  </si>
  <si>
    <t>Численность ветеранов труда, получающих ежемесячную денежную выплату</t>
  </si>
  <si>
    <t>45500</t>
  </si>
  <si>
    <t>Предоставление мер социальной поддержки труженикам тыла</t>
  </si>
  <si>
    <t>Численность тружеников тыла, получающих ежемесячную денежную выплату</t>
  </si>
  <si>
    <t>390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</si>
  <si>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</si>
  <si>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Численность реабилитированных лиц и лиц, признанных пострадавшими от политических репрессий, получающих ежемесячную денежную выплату</t>
  </si>
  <si>
    <t>940</t>
  </si>
  <si>
    <t>Таблица 7</t>
  </si>
  <si>
    <t>Источники финансового обеспечения</t>
  </si>
  <si>
    <t>"2" апреля 2014 г.  № 609</t>
  </si>
  <si>
    <t xml:space="preserve">Подпрограмма 3 "Модернизация и развитие системы социального обслуживаия населения" </t>
  </si>
  <si>
    <t>185</t>
  </si>
  <si>
    <t>Оценка расходов (тыс. руб.), годы</t>
  </si>
  <si>
    <t>...</t>
  </si>
  <si>
    <t xml:space="preserve">Всего </t>
  </si>
  <si>
    <t xml:space="preserve">бюджет Республики Карелия </t>
  </si>
  <si>
    <t>средства, поступающие в бюджет РК из федерального бюджета &lt;2&gt;,</t>
  </si>
  <si>
    <t>безвозмездные поступления в бюджет РК от государственной корпорации – Фонда содействия реформированию ЖКХ</t>
  </si>
  <si>
    <t>бюджеты муниципальных образований</t>
  </si>
  <si>
    <t xml:space="preserve">государственные внебюджетные фонды Российской Федерации </t>
  </si>
  <si>
    <t xml:space="preserve">территориальные государственные внебюджетные фонды </t>
  </si>
  <si>
    <t xml:space="preserve">юридические лица &lt;3&gt; </t>
  </si>
  <si>
    <t xml:space="preserve">средства бюджета РК за исключением целевых федеральных средств </t>
  </si>
  <si>
    <t>средства, поступающие в бюджет РК из федерального бюджета</t>
  </si>
  <si>
    <t xml:space="preserve">бюджеты муниципальных образований </t>
  </si>
  <si>
    <t>территориальные государственные внебюджетные фонды</t>
  </si>
  <si>
    <t xml:space="preserve">юридические лица </t>
  </si>
  <si>
    <t xml:space="preserve">ДЦП 1 </t>
  </si>
  <si>
    <t xml:space="preserve">средства, поступающие в бюджет РК из федерального бюджета </t>
  </si>
  <si>
    <t>&lt;1&gt; Здесь и далее в таблице - бюджет Республики Карелия указывается в соответствии с финансовым обеспечением реализации государственной программы Республики Карелия за счет средств бюджета Республики Карелия.</t>
  </si>
  <si>
    <t>&lt;3&gt; Здесь и далее в таблице юридические лица - акционерные общества с государственным участием, общественные, научные и иные организации.</t>
  </si>
  <si>
    <t>&lt;4&gt; В случае отсутствия подпрограмм.</t>
  </si>
  <si>
    <t>Таблица 12</t>
  </si>
  <si>
    <t>Аналитическое распределение средств</t>
  </si>
  <si>
    <t>Министерства здравоохранения и социального развития Республики Карелия,</t>
  </si>
  <si>
    <t>(наименование органа исполнительной власти Республики Карелия -</t>
  </si>
  <si>
    <t>ответственного исполнителя (соисполнителя)  государственных программ),</t>
  </si>
  <si>
    <t>не включенных в состав государственных программ,</t>
  </si>
  <si>
    <t xml:space="preserve">по государственным программам Республики Карелия </t>
  </si>
  <si>
    <t>Наименование государственных программ</t>
  </si>
  <si>
    <t xml:space="preserve">Наименование подпрограмм государственной программы  </t>
  </si>
  <si>
    <t>Расходы (тыс. руб.), годы</t>
  </si>
  <si>
    <t>Государственные программы</t>
  </si>
  <si>
    <t xml:space="preserve">всего         </t>
  </si>
  <si>
    <t>Государственная программа 1</t>
  </si>
  <si>
    <t>09 09</t>
  </si>
  <si>
    <t>30 0 1090</t>
  </si>
  <si>
    <t>подпрограмма 1</t>
  </si>
  <si>
    <t>подпрограмма 2</t>
  </si>
  <si>
    <t>подпрограмма 3</t>
  </si>
  <si>
    <t>Не распределено (непрограммные расходы)</t>
  </si>
  <si>
    <t>иные внебюджетные источники</t>
  </si>
  <si>
    <t>2.3.1. Организация отдыха и оздоровления детей, находящихся в трудной жизненной ситуации</t>
  </si>
  <si>
    <t>отчетный  год</t>
  </si>
  <si>
    <t>отчетный год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</si>
  <si>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образований, юридических лиц и расходов за счет иных внебюджетных источников на реализацию целей государственной программы Республики Карелия (тыс. руб.) </t>
  </si>
  <si>
    <t>Организация отдыха детей в каникулярное время органами местного самоуправления муниципальных районов и городских округов (при финансовом участии Республики Карелия)</t>
  </si>
  <si>
    <t xml:space="preserve">03 0 8980 </t>
  </si>
  <si>
    <t xml:space="preserve">03 0 8955 </t>
  </si>
  <si>
    <t xml:space="preserve">03 0 8965, 03 0 5084 </t>
  </si>
  <si>
    <t>Расчет объемов бюджетных ассигнований бюджета Республики Карелия на предоставление мер социальной поддержки отдельным категориям граждан, за исключением  публичных нормативных обязательств Республики Карелия, осуществляемых за счет средств бюджета Республики Карелия</t>
  </si>
  <si>
    <t xml:space="preserve">01 0 5065, 01 0 7432 </t>
  </si>
  <si>
    <t>Предоставление мер социальной поддержки ветеранам труда  Республики Карелия и другим категориям граждан</t>
  </si>
  <si>
    <t>Численность ветеранов труда Республики Карелия и других категорий граждан, получающих ежемесячную денежную выплату</t>
  </si>
  <si>
    <t>75000</t>
  </si>
  <si>
    <t xml:space="preserve">Число государственных бюджетных учреждений социального обслуживания граждан пожилого возраста и инвалидов, в отношении которых осуществляется  работа по формированию сводной отчетности  </t>
  </si>
  <si>
    <t xml:space="preserve">Меры социальной поддержки,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 </t>
  </si>
  <si>
    <t>20703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</si>
  <si>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войны"</t>
  </si>
  <si>
    <t>Осуществление полномочий Республики Карелия по предоставлению мер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</t>
  </si>
  <si>
    <t>56</t>
  </si>
  <si>
    <t>03 0 4208</t>
  </si>
  <si>
    <t>03 0 2329</t>
  </si>
  <si>
    <t>03 0 2328, 03 0 2329</t>
  </si>
  <si>
    <t>Однократное предоставление благоустроенных жилых помещений специализированного жилищного фонда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</si>
  <si>
    <t>566</t>
  </si>
  <si>
    <t>Предоставление единовременной выплаты детям-сиротам и детям, оставшимся без попечения родителей, лицам из числа детей-сирот и детей, оставшихся без попечения родителей, являющимся единственными собственниками жилых помещений, на ремонт указанных жилых помещений</t>
  </si>
  <si>
    <t>Доля детей-сирот и детей, оставшихся без попечения родителей, лиц из числа детей-сирот и детей, оставшихся без попечения родителе, являющихся единственными собственниками жилых помещений, получивших единовременную выплату на ремонт указанных жилых помещений</t>
  </si>
  <si>
    <t>Предоставление мер по государственному обеспечению и социальной поддержки детям-сиротам  и детям, оставшимся без попечения родителей, и лицам из их числа,  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</t>
  </si>
  <si>
    <t>Иные меры социальной поддержки отдельным категориям граждан</t>
  </si>
  <si>
    <t>52</t>
  </si>
  <si>
    <t>Реализация ведомственной целевой программы оказания гражданам государственной социальной помощи "Адресная социальная помощь"  в части предоставления государственной социальной помощи  малоимущим гражданам</t>
  </si>
  <si>
    <t>Численность малообеспеченных граждан без учета детей и семей с детьми, обеспечиваемых государственной социальной помощью</t>
  </si>
  <si>
    <t xml:space="preserve">Оказание информационных и обеспечивающих услуг государственным учреждением, подведомственным Министерству здравоохранения и социального развития РК   </t>
  </si>
  <si>
    <t>государственное бюджетное учреждение Республики Карелия "Централизованная бухгалтерия при Министерстве здравоохранения и социального развития Республики Карелия № 2"</t>
  </si>
  <si>
    <t xml:space="preserve">Число государственных казенных учреждений социальной защиты в отношении которых осуществляется  работа по формированию сводной отчетности  </t>
  </si>
  <si>
    <t>18</t>
  </si>
  <si>
    <t>Реализация государственных функций, связанных с общегосударственным управлением</t>
  </si>
  <si>
    <t>Министерство здравоохранения и социального развития Республики Карелия</t>
  </si>
  <si>
    <t>Число рабочих мест в автоматизированной информационной системе "Адресная социальная помощь"</t>
  </si>
  <si>
    <t>337</t>
  </si>
  <si>
    <t xml:space="preserve">Реализация Закона Республики Карелия «О бесплатной юридической помощи в Республике Карелия и внесении изменений в отдельные законодательные акты Республики Карелия»  </t>
  </si>
  <si>
    <t xml:space="preserve">Министерство юстиции Республики Карелия </t>
  </si>
  <si>
    <t xml:space="preserve">Количество граждан, которым была оказана бесплатная юридическая помощь в рамках государственной системы бесплатной юридической помощи </t>
  </si>
  <si>
    <t xml:space="preserve">Подпрограмма 2"Совершенствование социальной поддержки семьи и детей" " </t>
  </si>
  <si>
    <t>219,9</t>
  </si>
  <si>
    <t>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</si>
  <si>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</si>
  <si>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</si>
  <si>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</si>
  <si>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</si>
  <si>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</si>
  <si>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</si>
  <si>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</si>
  <si>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</si>
  <si>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</si>
  <si>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</si>
  <si>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</si>
  <si>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</si>
  <si>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</si>
  <si>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</si>
  <si>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</si>
  <si>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</si>
  <si>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</si>
  <si>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</si>
  <si>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</si>
  <si>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</si>
  <si>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</si>
  <si>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</si>
  <si>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</si>
  <si>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</si>
  <si>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</si>
  <si>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</si>
  <si>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</si>
  <si>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</si>
  <si>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</si>
  <si>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</si>
  <si>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</si>
  <si>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</si>
  <si>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</si>
  <si>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</si>
  <si>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</si>
  <si>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</si>
  <si>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</si>
  <si>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</si>
  <si>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</si>
  <si>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</si>
  <si>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</si>
  <si>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</si>
  <si>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</si>
  <si>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</si>
  <si>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</si>
  <si>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</si>
  <si>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</si>
  <si>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</si>
  <si>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</si>
  <si>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</si>
  <si>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</si>
  <si>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</si>
  <si>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</si>
  <si>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</si>
  <si>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</si>
  <si>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</si>
  <si>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</si>
  <si>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</si>
  <si>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</si>
  <si>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</si>
  <si>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</si>
  <si>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</si>
  <si>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</si>
  <si>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</si>
  <si>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</si>
  <si>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</si>
  <si>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</si>
  <si>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</si>
  <si>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</si>
  <si>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</si>
  <si>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</si>
  <si>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</si>
  <si>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</si>
  <si>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</si>
  <si>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</si>
  <si>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</si>
  <si>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</si>
  <si>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</si>
  <si>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Организация отдыха и оздоровления детей, в том числе находящихся в трудной жизненной ситуации</t>
  </si>
  <si>
    <t>Создание системы оперативного реагирования на сигналы, поступающие на Телефон доверия</t>
  </si>
  <si>
    <t>Количество систем оперативного реагирования на сигналы, поступающие на Телефон доверия, созданных на территории Республики Карелия</t>
  </si>
  <si>
    <t>Обеспечение деятельности  государственных казенных учреждений социальной защиты населения городов и районов Республики Карелия</t>
  </si>
  <si>
    <t>Проведение реабилитационных смен для детей, находящихся в социально-опасном положении</t>
  </si>
  <si>
    <t xml:space="preserve">Количество  проведенных реабилитационных смен для детей, находящихся в социально-опасном положении </t>
  </si>
  <si>
    <t>Создание модели «социальная гостиница» для несовершеннолетних старшей возрастной группы, оказавшихся в социально-опасном положении</t>
  </si>
  <si>
    <t>Количество созданных моделей "социальная гостиница"для несовершеннолетних старшей возрастной группы, оказавшихся в социально-опасном положении</t>
  </si>
  <si>
    <t>Создание республиканского ресурсного (методического) центра специалистов учреждений социального обслуживания семьи и детей</t>
  </si>
  <si>
    <t>Количество созданных республиканских ресурсных (методических) центров специалистов учреждений социального обслуживания семьи и детей</t>
  </si>
  <si>
    <t>Число семей - лауреатов премии "Признание" Главы Республики Карелия</t>
  </si>
  <si>
    <t>семей</t>
  </si>
  <si>
    <t xml:space="preserve">Обеспечение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</si>
  <si>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 xml:space="preserve">Численность граждан, обеспечиваемых  ежемесячной денежной выплатой, назначаемой в случае рождения третьего ребенка или последующих детей до достижения ребенком возраста трех лет </t>
  </si>
  <si>
    <t>Выплата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</si>
  <si>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Численность женщин, из числа  беременных жен военнослужащих, проходящих  военную службу по призыву, получающих единовременное пособие,  а также ежемесячное пособие на ребенка военнослужащего, проходящего военную службу по призыву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</si>
  <si>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</si>
  <si>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Численность граждан, получающих выплаты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</si>
  <si>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</si>
  <si>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Численность граждан, получающих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</si>
  <si>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(деятельности) полномочий физическими лицами в установленном порядке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</si>
  <si>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</si>
  <si>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Число женщин, уволенных в связи с ликвидацией организаций, прекращением деятельности (полномочий) физическими лицами в установленном порядке, получающих выплаты пособий по беременности и родам </t>
  </si>
  <si>
    <t>Выплата ежемесячного пособия на ребенка</t>
  </si>
  <si>
    <t>Численность граждан, получающих выплату ежемесячного пособия на ребенка</t>
  </si>
  <si>
    <t>Объем предоставленных населению гарантированных государством социальных услуг в учреждениях социального обслуживания населения</t>
  </si>
  <si>
    <t>Удельный вес зданий стационарных учреждений социального обслуживания населения, находящихся в аварийном состоянии, ветхих зданий, от общего количества зданий стационарных учреждений социального обслуживания населения</t>
  </si>
  <si>
    <t>Соотношение размера средней заработной платы отдельных категорий работников государственных и муниципальных учреждений социального обслуживания Республики Карелия к средней заработной плате по Республике Карелия</t>
  </si>
  <si>
    <t>Доля граждан, удовлетворенных по итогам социологических опросов качеством предоставляемых социальных услуг</t>
  </si>
  <si>
    <t>Удельный вес граждан пожилого возраста и инвалидов (взрослых и детей), получивших услуги в негосударственных учреждениях социального обслуживания, в общей численности граждан пожилого возраста и инвалидов (взрослых и детей), получивших  услуги в учреждении</t>
  </si>
  <si>
    <t>Объем предоставленных населению гарантированных государством социальных услуг в учреждениях социального обслуживания населения;</t>
  </si>
  <si>
    <t>Ежемесячная денежная компенсация расходов на оплату жилого помещения и коммунальных услуг,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</t>
  </si>
  <si>
    <t>0</t>
  </si>
  <si>
    <t>570</t>
  </si>
  <si>
    <t>6330</t>
  </si>
  <si>
    <t>6370</t>
  </si>
  <si>
    <t>85900</t>
  </si>
  <si>
    <t>85100</t>
  </si>
  <si>
    <t>3230</t>
  </si>
  <si>
    <t>3290</t>
  </si>
  <si>
    <t>1037</t>
  </si>
  <si>
    <t>1033</t>
  </si>
  <si>
    <t>11723</t>
  </si>
  <si>
    <t>10182</t>
  </si>
  <si>
    <t>45300</t>
  </si>
  <si>
    <t>45000</t>
  </si>
  <si>
    <t>330</t>
  </si>
  <si>
    <t>295</t>
  </si>
  <si>
    <t>862</t>
  </si>
  <si>
    <t>80700</t>
  </si>
  <si>
    <t>84800</t>
  </si>
  <si>
    <t>2660</t>
  </si>
  <si>
    <t>2710</t>
  </si>
  <si>
    <t>642</t>
  </si>
  <si>
    <t>630</t>
  </si>
  <si>
    <t>Ежемесячная доплата к трудовой пенсии по старости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 1 января 1997 года</t>
  </si>
  <si>
    <t>Ежемесячная денежная компенсация расходов на оплату жилого помещения и коммунальных услуг,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</t>
  </si>
  <si>
    <t>Утверждено</t>
  </si>
  <si>
    <t>"________________________________"</t>
  </si>
  <si>
    <t>План реализации государственной программы Республики Карелия</t>
  </si>
  <si>
    <t xml:space="preserve">* - в таблице отражена деятельность государственного учреждения социального обслуживания Республики Карелия без учета показателей государственных учреждений образования Республики Карелия в связи с установленным для данных учреждений порядком </t>
  </si>
  <si>
    <t>Наименование подпрограммы   государственной программы, ведомственной целевой программы, региональной программы, основного мероприятия,мероприятия, долгосрочной целевой программы</t>
  </si>
  <si>
    <t>Единица измерения</t>
  </si>
  <si>
    <t>Очередной финансовый год</t>
  </si>
  <si>
    <t>на 2014 год и плановый период 2015 и 2016 годов</t>
  </si>
  <si>
    <t>Отчетный год</t>
  </si>
  <si>
    <t>Текущий финансовый год</t>
  </si>
  <si>
    <t>Плановый периода</t>
  </si>
  <si>
    <t>Выплата единовременного пособия при рождении ребенка</t>
  </si>
  <si>
    <t>Численность граждан, получающих выплату единовременного пособия при рождении ребенка</t>
  </si>
  <si>
    <t>Предоставление ежегодной компенсационной выплаты на приобретение школьных принадлежностей для детей из многодетных семей</t>
  </si>
  <si>
    <t xml:space="preserve">Подпрограмма 3 «Модернизация и развитие социального обслуживания населения» </t>
  </si>
  <si>
    <t>Инвалиды в возрасте от 16 лет, а также дети-инвалиды в возрасте от 7 лет в период проведения профильных смен</t>
  </si>
  <si>
    <t>Предоставление мер социальной поддержки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</t>
  </si>
  <si>
    <t>"Модернизация и развитие системы социального обслуживания населения"</t>
  </si>
  <si>
    <t>Численность граждан, которым предоставлена ежегодная компенсационная выплата на приобретение школьных принадлежностей для детей из многодетных семей</t>
  </si>
  <si>
    <t>Предоставление регионального материнского (семейного) капитала</t>
  </si>
  <si>
    <t>Численность семей, получивших региональный материнский (семейный) капитал</t>
  </si>
  <si>
    <t>Реализация ведомственной целевой программы оказания гражданам государственной социальной помощи "Адресная социальная помощь"  в части предоставления государственной социальной помощи  малоимущим семьям, имеющих детей</t>
  </si>
  <si>
    <t>Численность малообеспеченных семей, имеющих детей,  обеспечиваемых государственной социальной помощью</t>
  </si>
  <si>
    <t>Выплата единовременного пособия при всех формах устройства детей, лишенных родительского попечения, в семью</t>
  </si>
  <si>
    <t>Численность граждан, получающих  единовременное пособие при всех формах устройства детей, лишенных родительского попечения, в семью</t>
  </si>
  <si>
    <t>Организация деятельности, связанной с перевозкой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</si>
  <si>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Численность несовершеннолетних, самовольно ушедших из семей, детских домов, школ-интернатов, специальных учебно-воспитательных и иных детских учреждений, перевезенных к месту постоянного проживания</t>
  </si>
  <si>
    <t>Региональное единовременное пособие при усыновлении (удочерении)</t>
  </si>
  <si>
    <t xml:space="preserve">Оказание информационных и обеспечивающих услуг государственным учреждениям, подведомственным Министерству здравоохранения и социального развития РК   </t>
  </si>
  <si>
    <t>20</t>
  </si>
  <si>
    <t>Апробация и внедрение современных форм выявления семейного неблагополучия и технологий социального обслуживания семей с детьми, оказавшихся в трудной жизненной ситуации</t>
  </si>
  <si>
    <t>Обеспечение деятельности государственных образовательных учреждений для детей-сирот и детей, оставшихся без попечения родителей, в отношении которых Министерство образования Республики Карелия осуществляет функции и полномочия учредителя</t>
  </si>
  <si>
    <t>Министерство образования Республики Карелия</t>
  </si>
  <si>
    <t>Количество детей-сирот и детей, оставшихся без попечения родителей, воспитывающихся в учреждении</t>
  </si>
  <si>
    <t>25</t>
  </si>
  <si>
    <t>113</t>
  </si>
  <si>
    <t>Доля воспитанников учреждения, переданных в семью от общей численности детей-сирот и детей, оставшихся без попечения родителей, воспитывающихся в учреждении</t>
  </si>
  <si>
    <t xml:space="preserve">% </t>
  </si>
  <si>
    <t>6290</t>
  </si>
  <si>
    <t>8</t>
  </si>
  <si>
    <t>1189</t>
  </si>
  <si>
    <t>2670</t>
  </si>
  <si>
    <t>14022</t>
  </si>
  <si>
    <t>Численность граждан, получивших региональное единовременное пособие при удочерении (усыновлении)</t>
  </si>
  <si>
    <t>45</t>
  </si>
  <si>
    <t>750</t>
  </si>
  <si>
    <t>Организация отдыха и оздоровления детей,  находящихся в трудной жизненной ситуации</t>
  </si>
  <si>
    <t>Численность детей школьного возраста, находящихся в трудной жизненной ситуации, охваченных всеми  формами организованного отдыха и оздоровления</t>
  </si>
  <si>
    <t>Присуждение премии «Признание» Главы Республики Карелия лучшим семьям за укрепление семейных отношений, здоровый образ жизни, достойное воспитание детей в рамках реализации РЦП «Улучшение демографической ситуации Республики Карелия на период 2008-2010 год и до 2015 года</t>
  </si>
  <si>
    <t xml:space="preserve">Поздравления новорожденных от имени Главы Республики Карелия с вручением подарка новорожденному во Всероссийский день матери и Международный женский день в рамках реализации РЦП "Улучшение демографической ситуации Республики Карелия на период 2008-2010 год и до 2015 года"   </t>
  </si>
  <si>
    <t>Численность детей, родившихся во Всероссийский день матери и Международный женский день 8 марта</t>
  </si>
  <si>
    <t>Количество технологий социальной работы, направленных на выявление семейного неблагополучия и социального обслуживания семей с детьми</t>
  </si>
  <si>
    <t>29507</t>
  </si>
  <si>
    <t>68</t>
  </si>
  <si>
    <t>857</t>
  </si>
  <si>
    <t xml:space="preserve">Доля обучающихся, зачисленных в лагеря дневного пребывания, в общем количестве обучающихся муниципальных общеобразовательных учреждений в возрасте от 6,5 до 18 лет                                        
</t>
  </si>
  <si>
    <t>%</t>
  </si>
  <si>
    <t xml:space="preserve">Доля обучающихся, зачисленных в специализированные (профильные) лагеря, в общем количестве обучающихся муниципальных общеобразовательных учреждений в возрасте от 6,5 до 18 лет </t>
  </si>
  <si>
    <t>Количество специализированных (профильных) лагерей, в которых проведен текущий ремонт</t>
  </si>
  <si>
    <t xml:space="preserve">Организация специализированных (профильных) лагерей, организуемых государственными образовательными учреждениями, в отношении которых Министерство образования РК осуществляет функции и полномочия учредителя, с учетом результатов республиканского конкурса </t>
  </si>
  <si>
    <t>Количество детей, в возрасте от 6 до 18 лет, участвующих в специализированных (профильных) лагерях, организуемых государственными образовательными учреждениями</t>
  </si>
  <si>
    <t xml:space="preserve">Поддержка социально-ориентированных некоммерческих организаций по направлению осуществления деятельности органов опеки и попечительства </t>
  </si>
  <si>
    <t xml:space="preserve">Количество социально орентированных некоммерческих организаций, получивших субсидию из бюджета Республики Карелия в результате конкурсного отбора  </t>
  </si>
  <si>
    <t xml:space="preserve">Предоставление мер социальной поддержки детям-сиротам и детям, оставшимся без попечения родителей, воспитывающихся на семейных формах попечения, выплата вознаграждений приемным родителям, опекунам (попечителям)  </t>
  </si>
  <si>
    <t>Доля детей-сирот и детей, оставшихся без попечения родителей, устроенных на семейные формы воспитания от общего количества детей-сирот и детей, оставшихся без попечения родителей</t>
  </si>
  <si>
    <t xml:space="preserve">% от общей численности детского населения </t>
  </si>
  <si>
    <t xml:space="preserve">Осуществление государственных полномочий Республики Карелия по организации и осуществлению деятельности органов опеки и попечительства </t>
  </si>
  <si>
    <t>Численность несовершеннолетних граждан, недееспособных и не полностью дееспособных граждан</t>
  </si>
  <si>
    <t>125682</t>
  </si>
  <si>
    <t>Доля детей-сирот и детей, оставшихся без попечения родителей, обеспеченных жилыми помещениями от общего количества детей-сирот и детей, оставшихся без попечения родителей, нуждающихся в обеспечении таким жильем</t>
  </si>
  <si>
    <t xml:space="preserve"> -</t>
  </si>
  <si>
    <t>100</t>
  </si>
  <si>
    <t>3.1.</t>
  </si>
  <si>
    <t xml:space="preserve">Подпрограмма 3 "Развитие системы социального обслуживаия населения" 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</si>
  <si>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</si>
  <si>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Предоставление населению гарантированных государством социальных услуг в государственных учреждениях социального обслуживания населения</t>
  </si>
  <si>
    <t>млн.услуг</t>
  </si>
  <si>
    <t>Проведение работ по текущему и капитальному ремонту зданий и сооружений бюджетных учреждений социального обслуживания населения в целях устранения нарушений требований комплексной безопасности</t>
  </si>
  <si>
    <t>Министерство здравоохранения и социального развития Республики Карелия, начальние отдела развития материально-техноческой базы учреждений М.И.Фисенко</t>
  </si>
  <si>
    <t>Повышение квалификации работников учреждений социального обслуживания населения, в том числе по вопросам трудовых отношений и оплаты труда работников</t>
  </si>
  <si>
    <t>Министерство здравоохранения и социального развития Республики Карелия, начальник Управления правовой, кадровой и организационной работы М.В.Петинов</t>
  </si>
  <si>
    <t>Проведение ежегодного конкурса профессионального мастерства «Лучший работник учреждения социального обслуживания Республики Карелия»</t>
  </si>
  <si>
    <t>Внедрение программы социального сопровождения отдельных категорий граждан пожилого возраста в деятельность учреждений социального обслуживания</t>
  </si>
  <si>
    <t>Организация семинаров, совещаний для специалистов в области социального обслуживания  населения</t>
  </si>
  <si>
    <t>Проведение работ по текущему и капитальному ремонту зданий и сооружений казенных учреждений социального обслуживания населения в целях устранения нарушений требований комплексной безопасности</t>
  </si>
  <si>
    <t>Предоставление субсидий некоммерческим организациям на реализацию проектов, направленных на улучшение положения граждан пожилого возраста, инвалидов и семей с детьми</t>
  </si>
  <si>
    <t>Предоставление отдельным категориям граждан гарантированных государством социальных услуг в муниципальных учреждениях социального обслуживания населения</t>
  </si>
  <si>
    <t>Оснащение муниципальных учреждений социального обслуживания граждан пожилого возраста и инвалидов автотранспортом</t>
  </si>
  <si>
    <t>Организация информационно-разъяснительной работы по вопросам предоставления социального обслуживания населению</t>
  </si>
  <si>
    <t>Проведение социологических опросов с целью изучения удовлетворенностью клиентов услугами учреждений социального обслуживания населения</t>
  </si>
  <si>
    <t>Создание и ведение реестра поставщиков социальных услуг в Республике Карелия</t>
  </si>
  <si>
    <t xml:space="preserve">Итого </t>
  </si>
  <si>
    <t>X</t>
  </si>
  <si>
    <t xml:space="preserve">X </t>
  </si>
  <si>
    <t>по государственной программе</t>
  </si>
  <si>
    <t xml:space="preserve">в том числе </t>
  </si>
  <si>
    <t>Ответственный исполнитель - Министерство здравоохранения и социального развития Республики Карелия</t>
  </si>
  <si>
    <t>Соисполнитель 1 - Министерство образования Республики Карелия</t>
  </si>
  <si>
    <t>Соисполнитель 2 - Министерство юстиции Республики Карелия</t>
  </si>
  <si>
    <t xml:space="preserve"> Таблица 6</t>
  </si>
  <si>
    <t>за счет средств бюджета Республики Карелия (тыс. руб.)</t>
  </si>
  <si>
    <t>Статус</t>
  </si>
  <si>
    <t xml:space="preserve">Ответственный исполнитель, соисполнители </t>
  </si>
  <si>
    <t>Код бюджетной классификации &lt;1&gt;</t>
  </si>
  <si>
    <t>Расходы &lt;2&gt; (тыс. руб.), годы</t>
  </si>
  <si>
    <t>ГРБС</t>
  </si>
  <si>
    <t>Рз Пр</t>
  </si>
  <si>
    <t>ЦСР</t>
  </si>
  <si>
    <t>ВР</t>
  </si>
  <si>
    <t>"Социальная поддержка граждан в Республике Карелия"</t>
  </si>
  <si>
    <t xml:space="preserve">всего </t>
  </si>
  <si>
    <t>ответственный исполнитель государственной программы - Министерство здравоохранения и социального развития Республики Карелия</t>
  </si>
  <si>
    <t>соисполнитель - Министерство образования Республики Карелия</t>
  </si>
  <si>
    <t>соисполнитель - Министерство по делам молодежи,физической культуре и спорту Республики Карелия</t>
  </si>
  <si>
    <t>соисполнитель - Министерство юстиции Республики Карелия</t>
  </si>
  <si>
    <t xml:space="preserve">Подпрограмма 1 </t>
  </si>
  <si>
    <t>"Развитие мер социальной поддержки отдельных категорий граждан"</t>
  </si>
  <si>
    <t xml:space="preserve">... </t>
  </si>
  <si>
    <t>Подпрограмма 2</t>
  </si>
  <si>
    <t>"Совершенствование социальной поодержки семьи и детей"</t>
  </si>
  <si>
    <t>ответственный исполнитель подпрограммы - Министерство здравоохранения и социального развития Республики Карелия</t>
  </si>
  <si>
    <t>Подпрограмма 3</t>
  </si>
  <si>
    <t xml:space="preserve">соисполнитель 1 </t>
  </si>
  <si>
    <t>&lt;1&gt;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</t>
  </si>
  <si>
    <t>Таблица 11</t>
  </si>
  <si>
    <t>Расчет объемов бюджетных ассигнований бюджета Республики Карелия на исполнение публичных нормативных обязательств Республики Карелия по государственной программе Республики Карелия "Социальная поддержка граждан в Республике Карелия"</t>
  </si>
  <si>
    <t>Наименование</t>
  </si>
  <si>
    <t>Нормативный акт</t>
  </si>
  <si>
    <t>Код классификации расходов бюджетов (ГРБС,Рз,Пр,Цср,Вр)</t>
  </si>
  <si>
    <t>Показатели</t>
  </si>
  <si>
    <t>Годы</t>
  </si>
  <si>
    <t>Размер выплаты (тыс.руб./чел)</t>
  </si>
  <si>
    <t>Оценка численности получателей (чел.)</t>
  </si>
  <si>
    <t xml:space="preserve">800 1003  </t>
  </si>
  <si>
    <t>03 0 5220</t>
  </si>
  <si>
    <t>110, 240, 310</t>
  </si>
  <si>
    <t>Объем бюджетных ассигнований на исполнение ПНО (тыс.руб.)</t>
  </si>
  <si>
    <t xml:space="preserve">800 1003 </t>
  </si>
  <si>
    <t xml:space="preserve">03 0 5280 </t>
  </si>
  <si>
    <t xml:space="preserve"> 240, 310</t>
  </si>
  <si>
    <t xml:space="preserve">03 0 5250 </t>
  </si>
  <si>
    <t xml:space="preserve">03 0 5270 </t>
  </si>
  <si>
    <t>240, 310</t>
  </si>
  <si>
    <t xml:space="preserve">03 0 5240 </t>
  </si>
  <si>
    <t>310</t>
  </si>
  <si>
    <t xml:space="preserve">800 1004 </t>
  </si>
  <si>
    <t>03 0 5260</t>
  </si>
  <si>
    <t>03 0 5381</t>
  </si>
  <si>
    <t>03 0 5383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</si>
  <si>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</si>
  <si>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03 0 5384</t>
  </si>
  <si>
    <t xml:space="preserve">03 0 5387 </t>
  </si>
  <si>
    <t xml:space="preserve">Ежемесячная доплата к трудовой пенсии по старости государственным служащим </t>
  </si>
  <si>
    <t xml:space="preserve">800 1001 </t>
  </si>
  <si>
    <t xml:space="preserve">03 0 8920 </t>
  </si>
  <si>
    <t xml:space="preserve">Организация специализированных (профильных) лагерей, организуемых государственными  учреждениями, в отношении которых Министерство по делам молодежи, физической культуре и спорту Республики Карелия осуществляет функции и полномочия учредителя </t>
  </si>
  <si>
    <t>Министерство по делам молодежи, физической культуре и спорту Республики Карелия</t>
  </si>
  <si>
    <t>Количество детей в возрасте от 6 до 18 лет, участвующих в специализированных (профильных) лагерях, организуемых государственными учреждениями</t>
  </si>
  <si>
    <t>180</t>
  </si>
  <si>
    <t>170</t>
  </si>
  <si>
    <t xml:space="preserve">03 0 8880 </t>
  </si>
  <si>
    <t>Ежемесячное материальное обеспечение к трудовой пенсии по старости (инвалидности) гражданам, имеющим особые заслуги перед Республикой Карелия</t>
  </si>
  <si>
    <t xml:space="preserve">03 0 8890 </t>
  </si>
  <si>
    <t>Доплаты к пенсиям гражданам, проходившим военную службу по призыву в Афганистане и (или) Чеченской Республике, ставшими инвалидами вследствие военной травмы</t>
  </si>
  <si>
    <t>800 1001</t>
  </si>
  <si>
    <t xml:space="preserve">03 0 8900 </t>
  </si>
  <si>
    <t xml:space="preserve">0 30 8910 </t>
  </si>
  <si>
    <t>310, 320</t>
  </si>
  <si>
    <t>Ежемесячная денежная выплата, компенсация расходов на санаторно-курортное лечение родителям погибших (умерших) военнослужащих</t>
  </si>
  <si>
    <t xml:space="preserve">0 30 8940 </t>
  </si>
  <si>
    <t>Государственная программа Республики Карелия "Социальная поддержка граждан в Республике Карелия"</t>
  </si>
  <si>
    <t>Численность проживающих за пределами городов пенсионеров, проработавших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обеспечиваемых мерами социальной поддержки</t>
  </si>
  <si>
    <t>Ежемесячная денежная выплата  и ежемесячная денежная компенсация расходов на оплату жилья, коммунальных услуг и зубопротезирования ветеранам труда</t>
  </si>
  <si>
    <t>800 1003</t>
  </si>
  <si>
    <t xml:space="preserve">03 0 8951 </t>
  </si>
  <si>
    <t>Ежемесячная денежная выплата  и ежемесячная денежная компенсация расходов на оплату жилья, коммунальных услуг и зубопротезирования труженникам тыла</t>
  </si>
  <si>
    <t xml:space="preserve">03 0 8952 </t>
  </si>
  <si>
    <t xml:space="preserve"> Предоставление мер социальной поддержки в соответствии с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</t>
  </si>
  <si>
    <t>Ежемесячная денежная выплата  и ежемесячная денежная компенсация расходов на оплату жилья, коммунальных услуг и зубопротезирования реабилитированным лицам и лицам, признанным пострадавшим от политических репрессий</t>
  </si>
  <si>
    <t xml:space="preserve">03 0 8953 </t>
  </si>
  <si>
    <t>Ежемесячная денежная выплата  и ежемесячная денежная компенсация расходов на оплату жилья, коммунальных услуг и зубопротезирования ветеранам труда Республики Карелия</t>
  </si>
  <si>
    <t xml:space="preserve">03 0 8954 </t>
  </si>
  <si>
    <t>приказом Министерства здравоохранения и социального развития</t>
  </si>
  <si>
    <t>Республики Карелия</t>
  </si>
  <si>
    <t xml:space="preserve">03 0 8853 </t>
  </si>
  <si>
    <t>Ежемесячное пособие на ребенка</t>
  </si>
  <si>
    <t xml:space="preserve">03 0 8961 </t>
  </si>
  <si>
    <t>Единовременное пособие при рождении ребенка</t>
  </si>
  <si>
    <t xml:space="preserve">03 0 8962 </t>
  </si>
  <si>
    <t>Соисполнитель 3 - Министерство по делам молодежи,физической культуре и спорту Республики Карелия</t>
  </si>
  <si>
    <t xml:space="preserve">03 0 8963 </t>
  </si>
  <si>
    <t>240/310</t>
  </si>
  <si>
    <t>Региональный материнский (семейный) капитал</t>
  </si>
  <si>
    <t xml:space="preserve">03 0 8964 </t>
  </si>
  <si>
    <t>Субсидии гражданам на оплату жилых помещений и коммунальных услуг</t>
  </si>
  <si>
    <t>253</t>
  </si>
  <si>
    <t>84451</t>
  </si>
  <si>
    <t>3218</t>
  </si>
  <si>
    <t>13123</t>
  </si>
  <si>
    <t>2684</t>
  </si>
  <si>
    <t>03 0 8930</t>
  </si>
  <si>
    <t>Таблица 11а</t>
  </si>
  <si>
    <t>Оценка численности получателей (чел.) (реализованные социальные проездные билеты)</t>
  </si>
  <si>
    <t xml:space="preserve">800 0408 </t>
  </si>
  <si>
    <t>03 0 6534</t>
  </si>
  <si>
    <t>810</t>
  </si>
  <si>
    <t>Объем бюджетных ассигнований на предоставление мер социальной поддержки (тыс.руб.)</t>
  </si>
  <si>
    <t xml:space="preserve">Реализация ведомственной целевой программы оказания гражданам государственной социальной помощи "Адресная социальная помощь"  </t>
  </si>
  <si>
    <t>Ведомственная целевая программа оказания гражданам государственной социальной помощи "Адресная социальная помощь"</t>
  </si>
  <si>
    <t xml:space="preserve">03 2 0402 </t>
  </si>
  <si>
    <t>240, 320, 520</t>
  </si>
  <si>
    <t xml:space="preserve">822 0113 </t>
  </si>
  <si>
    <t>03 0 2335</t>
  </si>
  <si>
    <t xml:space="preserve"> 110, 240, 850</t>
  </si>
  <si>
    <t xml:space="preserve">03 0 5134 </t>
  </si>
  <si>
    <t>320</t>
  </si>
  <si>
    <t xml:space="preserve">03 0 5135 </t>
  </si>
  <si>
    <t>03 0 8970</t>
  </si>
  <si>
    <t xml:space="preserve">800 0707 </t>
  </si>
  <si>
    <t>120, 240, 320, 610</t>
  </si>
  <si>
    <t>03 0 5940</t>
  </si>
  <si>
    <t>110, 240</t>
  </si>
  <si>
    <t>01 1 0040</t>
  </si>
  <si>
    <t>350</t>
  </si>
  <si>
    <t xml:space="preserve">Единовременная выплата детям-сиротам и детям, оставшимся без попечения родителей, лицам из числа детей-сирот и детей, оставшихся без попечения родителей, являющимся единственными собственниками жилых помещений, на ремонт указанных жилых помещений         </t>
  </si>
  <si>
    <t xml:space="preserve">801 10 04  </t>
  </si>
  <si>
    <t xml:space="preserve">03 1 01 30    </t>
  </si>
  <si>
    <t>520</t>
  </si>
  <si>
    <t xml:space="preserve">801  07 07                                                       </t>
  </si>
  <si>
    <t xml:space="preserve">02 0 7432, 02 0 4301 </t>
  </si>
  <si>
    <t>240, 610, 620</t>
  </si>
  <si>
    <t>Таблица 11б</t>
  </si>
  <si>
    <t>Численность  проживающих  и работающих за пределами городов социальных работников муниципальных учреждений, осуществляющих социальное обслуживание граждан пожилого возраста и инвалидов, граждан, находящихся в трудной жизненной ситуации, а также детей-сирот</t>
  </si>
  <si>
    <t xml:space="preserve">Численность проживающих  за пределами городов пенсионерам, проработавших не менее десяти лет в государственных и (или) муниципальных учреждениях, расположенных в сельской местности, поселках городского типа, обеспечиваемых мерами социальной поддержки по оплате жилой помощи с отоплением и освещением </t>
  </si>
  <si>
    <t>Численность граждан, получающих выплаты единовременных пособий,  женщинам, вставшим на учет в медицинских учреждениях в ранние сроки беременности, уволенным в связи с ликвидацией организаций, прекращением (деятельности) полномочий физическими лицами в установленном порядке</t>
  </si>
  <si>
    <t xml:space="preserve">800 1002 </t>
  </si>
  <si>
    <t>03 0 4211</t>
  </si>
  <si>
    <t>530</t>
  </si>
  <si>
    <t xml:space="preserve">801 07 02 </t>
  </si>
  <si>
    <t>03 0 42 07</t>
  </si>
  <si>
    <t xml:space="preserve">801 10 04 </t>
  </si>
  <si>
    <t xml:space="preserve">801 10 04                                                                  </t>
  </si>
  <si>
    <t>03 0 4216, 03 0 5082</t>
  </si>
  <si>
    <t xml:space="preserve">03 0 42 09 </t>
  </si>
  <si>
    <t>Таблица 5</t>
  </si>
  <si>
    <t xml:space="preserve">Прогноз сводных показателей государственных заданий на оказание государственных услуг </t>
  </si>
  <si>
    <t>государственными учреждениями Республики Карелия по государственной программе Республики Карелия</t>
  </si>
  <si>
    <t>Наименование услуги, показателя объема услуги, подпрограммы, ведомственной, региональной целевой программы, основного мероприятия (мероприятия)</t>
  </si>
  <si>
    <t>Значение показателя объема услуги</t>
  </si>
  <si>
    <t>Расходы бюджета Республики Карелия на оказание государственных услуг, тыс. руб.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</si>
  <si>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</si>
  <si>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</si>
  <si>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</si>
  <si>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</si>
  <si>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</si>
  <si>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</si>
  <si>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</si>
  <si>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Государственная программа  «Социальная поддержка граждан в Республике Карелия»</t>
  </si>
  <si>
    <t>х</t>
  </si>
  <si>
    <t xml:space="preserve">Подпрограмма 2 «Совершенствование социальной поддержки семьи и детей»  </t>
  </si>
  <si>
    <t>Организация оздоровительного отдыха детей*</t>
  </si>
  <si>
    <t>Дети, находящиеся в трудной жизненной ситуации, в возрасте от 7 до 17 лет</t>
  </si>
  <si>
    <t>Показатель объема услуги **</t>
  </si>
  <si>
    <t>Обеспечение деятельности  государственных бюджетных учреждений социального обслуживания населения Республики Карелия</t>
  </si>
  <si>
    <t>877</t>
  </si>
  <si>
    <t>6115</t>
  </si>
  <si>
    <t>1077</t>
  </si>
  <si>
    <t>23</t>
  </si>
  <si>
    <t>45946</t>
  </si>
  <si>
    <t>385</t>
  </si>
  <si>
    <t>938</t>
  </si>
  <si>
    <t>73837</t>
  </si>
  <si>
    <t>3.1.2. Предоставление населению гарантированных государством социальных услуг в государственных учреждениях социального обслуживания населения</t>
  </si>
  <si>
    <t>Услуга по стационарному социальному обслуживанию  в психоневрологических интернатах</t>
  </si>
  <si>
    <t xml:space="preserve">Граждане пожилого возраста (мужчин старше 60 лет и женщин старше 55 лет) и инвалиды (старше 18 лет), страдающие психическими хроническими заболеваниями и нуждающиеся в постоянном постороннем уходе </t>
  </si>
  <si>
    <t xml:space="preserve">Показатель объема услуги </t>
  </si>
  <si>
    <t xml:space="preserve">Услуга по стационарному социальному обслуживанию в домах-интернатах для престарелых и инвалидов  </t>
  </si>
  <si>
    <t xml:space="preserve">Граждане пожилого возраста (мужчин старше 60 лет и женщин старше 55 лет), инвалиды первой и второй групп (старше 18 лет), частично или полностью утратившие способность к самообслуживанию и нуждающихся в постоянном постороннем уходе </t>
  </si>
  <si>
    <t xml:space="preserve">Услуга по стационарному социальному обслуживанию в детских домах-интернатах для умственно отсталых детей </t>
  </si>
  <si>
    <t>Дети-инвалиды в возрасте от 4 до 18 лет  и инвалиды старше 18 лет с аномалиями умственного развития, нуждающиеся по состоянию здоровья в уходе, бытовом и медицинском обслуживании, а также в социально-трудовой реабилитации, обучении и воспитании.</t>
  </si>
  <si>
    <t>Услуга по социальному обслуживанию семьи и детей</t>
  </si>
  <si>
    <t>Семьи и дети, находящиеся в трудной жизненной ситуации</t>
  </si>
  <si>
    <t xml:space="preserve">Услуга по стационарному социальному обслуживанию и социальной реабилитации в специализированных учреждениях для несовершеннолетних, нуждающихся в социальной реабилитации </t>
  </si>
  <si>
    <t>Безнадзорные и беспризорные несовершеннолетние в возрасте от 3 до 18 лет и дети, находящиеся в  трудной жизненной ситуации</t>
  </si>
  <si>
    <t xml:space="preserve">Реабилитационные услуги в реабилитационных центрах для инвалидов </t>
  </si>
  <si>
    <t>Таблица 10</t>
  </si>
  <si>
    <t>ПЛАН РЕАЛИЗАЦИИ ГОСУДАРСТВЕННОЙ ПРОГРАММЫ РЕСПУБЛИКИ КАРЕЛИЯ</t>
  </si>
  <si>
    <t xml:space="preserve">"Социальная поддержка граждан в Республике Карелия" на 2014 год </t>
  </si>
  <si>
    <t>№ п/п</t>
  </si>
  <si>
    <t>Наименование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</si>
  <si>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Ответственный исполнитель (ГРБС, ФИО, должность)</t>
  </si>
  <si>
    <t>Срок</t>
  </si>
  <si>
    <t>Наименование и значение показателя непосредственного результата</t>
  </si>
  <si>
    <t>Код бюджетной классификации</t>
  </si>
  <si>
    <t>Расходы (тыс.руб.)</t>
  </si>
  <si>
    <t xml:space="preserve">начала  реализации  </t>
  </si>
  <si>
    <t>окончания реализации</t>
  </si>
  <si>
    <t>наименование</t>
  </si>
  <si>
    <t>Ед.измерения</t>
  </si>
  <si>
    <t>Значение</t>
  </si>
  <si>
    <t>раздел, подраздел</t>
  </si>
  <si>
    <t>целевая статья</t>
  </si>
  <si>
    <t>вид расходов</t>
  </si>
  <si>
    <t>на 2013 год</t>
  </si>
  <si>
    <t>на 2014 год</t>
  </si>
  <si>
    <t xml:space="preserve">Подпрограмма 1"Развитие мер социальной поддержки отдельных категорий граждан" </t>
  </si>
  <si>
    <t xml:space="preserve">Министерство здравоохранения и социального развития Республики Карелия, начальник Управления социальной поддержки и организации социального обслуживания населения А.В.Зиновьев  </t>
  </si>
  <si>
    <t>01.01.2014</t>
  </si>
  <si>
    <t>31.12.2014</t>
  </si>
  <si>
    <t>Численность граждан, обеспечиваемых мерами социальной поддержки в соответствии с действующим законодательством</t>
  </si>
  <si>
    <t>тыс.чел.</t>
  </si>
  <si>
    <t>Х</t>
  </si>
  <si>
    <t xml:space="preserve">Компенсация части потерь в доходах организациям  общественного транспорта в связи с оказанием мер социальной поддержки отдельным категориям граждан в форме реализации ими именных социальных проездных билетов отдельным категориям граждан </t>
  </si>
  <si>
    <t>Возмещение недополученных доходов организациям общественного транспорта в связи с реализацией ими именных социальных проездных билетов отдельным категориям граждан</t>
  </si>
  <si>
    <t>социальные проездные билеты (шт.)</t>
  </si>
  <si>
    <t>Осуществление доплаты к трудовой пенсии лицам, замещавшим должности в органах государственной власти до  1 января 1997 года</t>
  </si>
  <si>
    <t>Численность граждан, получающих доплату к трудовой пенсии</t>
  </si>
  <si>
    <t>чел.</t>
  </si>
  <si>
    <t>71</t>
  </si>
  <si>
    <t>Выплата дополнительного ежемесячного материального обеспечения граждан, имеющих заслуги перед Республикой Карелия</t>
  </si>
  <si>
    <t>Численность граждан, получающих выплату дополнительного ежемесячного  материального обеспечения</t>
  </si>
  <si>
    <t>906</t>
  </si>
  <si>
    <t>Осуществление доплаты к пенсиям гражданам, проходившим военную службу по призыву в Афганистане и (или) Чеченской Республике, ставшими инвалидами вследствие военной травмы</t>
  </si>
  <si>
    <t>Численность граждан, проходивших военную службу по призыву в Афганистане и (или) Чеченской Республике, ставших инвалидами  вследствие военной травмы,  получающих доплату к пенсиям</t>
  </si>
  <si>
    <t>34</t>
  </si>
  <si>
    <t>35</t>
  </si>
  <si>
    <t>Осуществление доплаты к пенсиям государственных служащих Республики Карелия</t>
  </si>
  <si>
    <t xml:space="preserve">Численность граждан, получающих доплату к пенсиям государственных служащих  </t>
  </si>
  <si>
    <t>1090</t>
  </si>
  <si>
    <t xml:space="preserve">Обеспечение деятельности  государственных казенных учреждений социальной защиты населения городов и районов Республики Карелия </t>
  </si>
  <si>
    <t xml:space="preserve">Однократное предоставление благоустроенных жилых помещений специализированного жилищного фонда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 </t>
  </si>
  <si>
    <t xml:space="preserve">Улучшение  материально-технической базы казенных учреждений социальной защиты населения городов и районов Республики Карелия </t>
  </si>
  <si>
    <t xml:space="preserve">Число государственных казенных учреждений социальной защиты в отношении которых проведено улучшение материально-технической базы </t>
  </si>
  <si>
    <t>ед.</t>
  </si>
  <si>
    <t>569</t>
  </si>
  <si>
    <t>Численность ветеранов Великой Отечественной войны, обеспеченных жильем</t>
  </si>
  <si>
    <t>57</t>
  </si>
  <si>
    <t>Предоставление социальной поддержки всем гражданам, обратившимся и имеющим право на получение данной поддержки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</si>
  <si>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cоциальной защите инвалидов в Российской Федерации»</t>
  </si>
  <si>
    <t>Численность ветеранов, инвалидов и семей, имеющих детей-инвалидов, обеспеченных жильем</t>
  </si>
  <si>
    <t>26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</si>
  <si>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</si>
  <si>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Численность лиц, награжденных знаком "Почетный донор СССР", "Почетный донор России", получающих ежегодную денежную выплату 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</si>
  <si>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</si>
  <si>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Численность граждан, получающих  государственные единовременные пособия и ежемесячные денежные компенсации при возникновении поствакцинальных осложнений</t>
  </si>
  <si>
    <t>5</t>
  </si>
  <si>
    <t>Оплата жилищно-коммунальных услуг отдельным категориям граждан</t>
  </si>
  <si>
    <t xml:space="preserve">Численность граждан отдельных категорий, обеспечиваемых мерами социальной поддержки по оплате жилого помещения и коммунальных услуг </t>
  </si>
  <si>
    <t>86800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</si>
  <si>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</si>
  <si>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Численность инвалидов,  обеспечиваемых мерами социальной поддержки в виде компенсаций страховых премий по договорам обязательного страхования гражданской ответственности владельцев транспортных средств в соответствии с действующим законодательством</t>
  </si>
  <si>
    <t>3170</t>
  </si>
  <si>
    <t>Финансовое обеспечение реализации государственной программы Республики Карелия</t>
  </si>
  <si>
    <t>Наименование государственной программы Республики Карелия, подпрограммы государственной программы Республики Карелия, ведомственной, региональной, долгосрочной целевой программы, основных мероприятий и мероприятий</t>
  </si>
  <si>
    <t xml:space="preserve">Государствен-ная программа Республики Карелия </t>
  </si>
  <si>
    <t>ответственный исполнитель государственной программы Республики Карелия - Министерство здравоохранения и социального развития Республики Карелия</t>
  </si>
  <si>
    <t xml:space="preserve">Улучшение материально-технической базы казенных учреждений социальной защиты населения Республики Карелия - центров социальной работы городов и районов Республики Карелия </t>
  </si>
  <si>
    <t xml:space="preserve">Обеспечение деятельности государственных казенных учреждений социальной защиты населения Республики Карелия - центров социальной работы городов и районов Республики Карелия </t>
  </si>
  <si>
    <t>Обеспечение жильем отдельных категорий граждан, установленных Федеральным законом от 12 января 1995 года № 5-ФЗ "О ветеранах", Указом Президента Российской Федерации от 7 мая 2008 года № 714 "Об обеспечении жильем веетранов Великой Отечественной войны"</t>
  </si>
  <si>
    <t>Обеспечение жильем отдельных категорий граждан, установленных федеральными законами от 12 января 1995 года № 5-ФЗ "О ветеранах", от 24 ноября 1995 года № 181-ФЗ "О социальной защите инвалидов в Российской Федерации"</t>
  </si>
  <si>
    <t>Обеспечение мер социальной поддержки лиц, награжданных знаком "Почетный донор СССР", "Почетный донор России"</t>
  </si>
  <si>
    <t xml:space="preserve">Оказание информационных и обеспечивающих услуг  государственным учреждением Республики Карелия, подведомственным Министерству здравоохранения и социального развития Республики Карелия  </t>
  </si>
  <si>
    <t>соисполнитель - Министерство по делам молодежи, физической культуре и спорту Республики Карелия</t>
  </si>
  <si>
    <t xml:space="preserve">Создание системы оперативного реагирования на сигналы, поступающие на телефон доверия </t>
  </si>
  <si>
    <t xml:space="preserve">Обеспечение деятельности государсвтенных казенных учреждений социальной защиты населения Республики Карелия - центров социальной работы городов и районов Республики Карелия </t>
  </si>
  <si>
    <t xml:space="preserve">Оказание информационных и обеспечивающих услуг государственным учрежедниям Республики Карелия, подведомственным Министерству здравоохранения и социального развития Республики Карелия  </t>
  </si>
  <si>
    <t xml:space="preserve">Министерство образования Республики Карелия </t>
  </si>
  <si>
    <t>Организация специализированных (профильных) лагерей, организуемых государственными образовательными организациями, в отношении которых Министерство образвоания Республики Карелия осуществляет функции и полномочия учредителя, с учетом результатов республиканского конкурса</t>
  </si>
  <si>
    <t>Организация специализированных (профильных) лагерей, организуемых государственными образовательными учреждениями Республики Карелия, в отношении которых Министерство по делам молодежи, физической культуре и спорту Республики Карелия осуществляет функции и полномочия учредителя</t>
  </si>
  <si>
    <t>Проведение работ по текущему и капитальному ремонту зданий и сооружений бюджетных учреждений социального обслуживания населения Республики Карелия в целях устранения нарушений требований комплексной безопасности</t>
  </si>
  <si>
    <t xml:space="preserve">Государственная программа Республики Карелия </t>
  </si>
  <si>
    <t xml:space="preserve">средства бюджета РК, за исключением целевых федеральных средств&lt;1&gt; </t>
  </si>
  <si>
    <t xml:space="preserve">средства бюджета РК, за исключением целевых федеральных средств </t>
  </si>
  <si>
    <t>Нормативный правовой акт</t>
  </si>
  <si>
    <t>1.</t>
  </si>
  <si>
    <t>2.</t>
  </si>
  <si>
    <t xml:space="preserve">Обеспечение мер социальной поддержки для лиц, награжденных знаком "Почетный донор СССР", "Почетный донор России" </t>
  </si>
  <si>
    <t>Федеральный закон от 19 мая 1995 года № 81-ФЗ "О государственных пособиях гражданам, имеющим детей"</t>
  </si>
  <si>
    <t>Федеральный закон от 17 сентября 1998 года № 157-ФЗ "Об иммунопрофилактике инфекционных болезней"</t>
  </si>
  <si>
    <t xml:space="preserve">Закон Республики Карелия от 10 января 1997года № 167-ЗРК "О государственной службе Республики Карелия" 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</si>
  <si>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 "</t>
  </si>
  <si>
    <t>Закон Республики Карелия от 19 декабря 2008 года № 1253-ЗРК "О ежемесячной доплате  к пенсиям гражданам, проходившим военную службу по призыву в Афганистане и (или) Чеченской Республике и ставшим инвалидами вследствие военной травмы"</t>
  </si>
  <si>
    <t>Федеральный закон от 12 января 1996 года № 8-ФЗ "О погребении и похоронном деле"</t>
  </si>
  <si>
    <t>Закон Республики Карелия от 18 июля 2002 года № 604-ЗРК "О дополнительной социальной защите родителей погибших (умерших) военнослужащих"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</si>
  <si>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</si>
  <si>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Закон Республики Карелия от 20 декабря 2013 года № 1755-ЗРК "Об образовании"</t>
  </si>
  <si>
    <t xml:space="preserve">Закон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</si>
  <si>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</si>
  <si>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</si>
  <si>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</si>
  <si>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</si>
  <si>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</si>
  <si>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</si>
  <si>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</si>
  <si>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</si>
  <si>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</si>
  <si>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</si>
  <si>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</si>
  <si>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</si>
  <si>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</si>
  <si>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</si>
  <si>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</si>
  <si>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</si>
  <si>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</si>
  <si>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</si>
  <si>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</si>
  <si>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</si>
  <si>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</si>
  <si>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</si>
  <si>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</si>
  <si>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</si>
  <si>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</si>
  <si>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</si>
  <si>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</si>
  <si>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постановление Председателя Правительства Республики Карелия от 21 мая 1999 года № 270 "О лучшем человеке - почетном гражданине Республики Карелия", постановление Председателя Правительства Республики Карелия "Об установлении доплаты к государственной пенсии"</t>
  </si>
  <si>
    <t>постановление Правительства Российской Федерации от 29 декабря 2009 года № 1106 "О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детей, находящихся в трудной жизненой ситуации"</t>
  </si>
  <si>
    <t xml:space="preserve">Закон Республики Карелия от                29 декабря 2010 года № 1459-ЗРК "О некоторых вопросах организации и обеспечения отдыха и оздоровления детей в Республике Карелия",
распоряжение Правительства Республики Карелия от 30 декабря 2011 года № 810р-П </t>
  </si>
  <si>
    <t xml:space="preserve">Организация отдыха детей в специализированных (профильных) лагерях, организуемых государственными образовательными организациями, в отношении которых Министерство образования Республики Карелия осуществляет функции и полномочия учредителя </t>
  </si>
  <si>
    <t>постановление Правительства Республики Карелия от 20 декабря 2013 года № 367-П "О Порядке и условиях предоставления в первом полугодии 2014 года субсидий на компенсацию части потерь в доходах организациям общественного транспорта в связи с оказанием мер социальной поддержки отдельным категориям граждан"</t>
  </si>
  <si>
    <t xml:space="preserve">Расчет объемов бюджетных ассигнований бюджета Республики Карелия на предоставление мер социальной поддержки отдельным категориям граждан, осуществляемым за счет субвенций из бюджета Республики Карелия бюджетам муниципальных образований в Республике Карелия </t>
  </si>
  <si>
    <t xml:space="preserve">Проведение ежегодного конкурса профессионального мастерства "Лучший работник учреждения социального обслуживания Республики Карелия" </t>
  </si>
  <si>
    <t>Объем бюджетных ассигнований на испол-нение ПНО (тыс.руб.)</t>
  </si>
  <si>
    <t>Пособия при рождении ребенка гражданам, не подлежащим обяза-тельному социальному страхованию на случай временной нетрудоспособности и в связи с материнством</t>
  </si>
  <si>
    <t>Пособие по уходу за ребенком до достижения им возраста полутора лет гражданам, не подле-жащим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</si>
  <si>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прекраще-нием деятельности (полномочий) физическими лицами в установленном порядке</t>
  </si>
  <si>
    <t xml:space="preserve">Ежемесячная денежная выплата малообеспечен-ным семьям при рождении в период с 1 января 2013 года  по 31 декабря 2018 года третьего ребенка или последующих детей до достижения ребенком возраста трех лет </t>
  </si>
  <si>
    <t>Распоряжение Главы Республики Карелия от                  29 июня 2012 года № 207-р</t>
  </si>
  <si>
    <t>Федеральный закон от                     29 декабря 2004 года № 189-ФЗ "О введении в действие Жилищного кодекса Российской Федерации", Жилищный кодекс Российской Федерации, постановление Правительства Российской Федерации от 14 декабря 2005 года № 761 "О предоставлении субсидий на оплату жилого помещения и коммунальных услуг"</t>
  </si>
  <si>
    <t>Обеспечение жильем отдельных категорий граждан, установлен-ных Федеральным законом от 12 января 1995 года № 5-ФЗ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войны"</t>
  </si>
  <si>
    <t>Указ Президента Российской Федерации от 7 мая 2008 года  № 714 "Об обеспечении жильем ветеранов Великой Отечественной войны 1941-1945 годов"</t>
  </si>
  <si>
    <t>федеральные законы от 12 января 1995 года № 5-ФЗ "О ветеранах" и от 24 ноября 1995 года № 181-ФЗ "О cоциальной защите инвалидов в Российской Федерации"</t>
  </si>
  <si>
    <t>Обеспечение жильем отдельных категорий граждан, установлен-ных федеральными законами от 12 января 1995 года № 5-ФЗ               "О ветеранах" и от              24 ноября 1995 года № 181-ФЗ "О cоциальной защите инвалидов в Российской Федерации"</t>
  </si>
  <si>
    <t xml:space="preserve">Присуждение премии "Признание" Главы Республики Карелия лучшим семьям </t>
  </si>
  <si>
    <t>Региональная целевая программа "Улучшение демографической ситуации Республики Карелия на период 2008–2010 годов и до 2015 года"</t>
  </si>
  <si>
    <t xml:space="preserve">Реализация Закона Республики Карелия от 28 декабря 2011 года № 1664-ЗРК "О бесплатной юридической помощи в Республике Карелия и внесении изменений в отдельные законодательные акты Республики Карелия" </t>
  </si>
  <si>
    <t>Проведение реабилитационных смен для детей, находящихся в социально опасном положении</t>
  </si>
  <si>
    <t>Создание модели "социальная гостиница" для несовершеннолетних старшей возрастной группы, оказавшихся в социально опасном положении</t>
  </si>
  <si>
    <t>Поздравление женщин, родившим во Всероссийский День матери и в Международный женский день 8 марта, с вручением подарка новорожденному от имени Главы Республики Карелия в рамках реализации РЦП "Улучшение демографической ситуации Республики Карелия на период 2008-2010 годов и до 2015 года"</t>
  </si>
  <si>
    <t xml:space="preserve">Обеспечение деятельности государственных образовательных организаций для детей-сирот и детей, оставшихся без попечения родителей, в отношении которых Министерство образования Республики Карелия осуществляет функции и полномочия учредителя </t>
  </si>
  <si>
    <t xml:space="preserve">Оказание информационных и обеспечивающих услуг государственным учреждениям Республики Карелия, подведомственным Министерству здравоохранения и социального развития Республики Карелия  </t>
  </si>
  <si>
    <t>&lt;2&gt; Представленные расходы подлежат ежегодному уточнению при формировании бюджета Республики Карелия на очередной финансовый год и плановый период.</t>
  </si>
  <si>
    <t>"Совершенствование социальной поддержки семьи и детей"</t>
  </si>
  <si>
    <t>&lt;2&gt;    Здесь и далее в таблице – субсидии и субвенции,  предусмотренные в федеральном бюджете бюджету Республики Карелия (в случае отсутствия в федеральном бюджете прямого распределения межбюджетных трансфертов Республике Карелия  на второй и дальнейший годы.</t>
  </si>
  <si>
    <t>Федеральный закон от 20 июля 2012 года  № 125-ФЗ "О донор-стве крови и ее компонентов"</t>
  </si>
  <si>
    <t xml:space="preserve">Федеральный закон от                     25 апреля 2002 года № 40-ФЗ "Об обязательном страховании гражданской ответственности владельцев транспортных средств" </t>
  </si>
  <si>
    <t>Закон Республики Карелия от 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Республики"</t>
  </si>
  <si>
    <t>Социальное пособие на погребение гражданам, не подлежащим обязательному социальному страхованию на случай временной нетрудоспособности и в связи с материнством, на день смерти и не являющихся пенсионерами, а также в случае рождения мертвого ребенка по истечении 154 дней беременности</t>
  </si>
  <si>
    <t>Ежегодная компенсационная выплата на приобретение школьных принадлежностей для детей из многодетных семей</t>
  </si>
  <si>
    <t xml:space="preserve">Закон Республики Карелия от 16 декабря 2005 года № 927-ЗРК "О некоторых вопросах социальной поддержки граждан, имеющих детей" </t>
  </si>
  <si>
    <t>Закон Российской Федерации от 15 мая 1991 года № 1244-1             "О социальной защите граждан, подвергшихся воздействию радиации вследствие катастрофы на Чернобыльской АЭС",  Федеральный закон от       24 ноября 1995 года № 181-ФЗ "О социальной защите инвалидов в Российской Федерации", Федеральный закон от 12 января1995 года № 5-ФЗ "О ветеранах"</t>
  </si>
  <si>
    <t>Закон Республики Карелия от 28 декабря 2012 года № 1664-ЗРК "О бесплатной юридической помощи в Республике Карелия  и внесении изменений в отдельные законодательные акты Республики Карелия"</t>
  </si>
  <si>
    <t>постановление Правительства Российской Федерации от 18 августа 2005 года № 525 "О порядке предоставления из федерального бюджета субвенций бюджетам субъектов Российской Федерации на финансовое обеспечение деятельности, связанной с перевозкой между субъектами России"</t>
  </si>
  <si>
    <t xml:space="preserve">Ппстановление Правительства Республики Карелия от 20 мая 2011 года № 127-П "О долгосрочной целевой программе "Жилище" на 2011-2015 годы"
</t>
  </si>
  <si>
    <t xml:space="preserve">Закон Республики Карелия от 17 декабря 2004 года       № 827-ЗРК "О социальной поддержке отдельных категорий граждан и признании утратившими силу некоторых законодательных актов Республики Карелия"
</t>
  </si>
  <si>
    <t xml:space="preserve"> Закон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</t>
  </si>
  <si>
    <t xml:space="preserve">Закон Республики Карелия от 21 октября 2011 года                № 1537-ЗРК "О некоторых вопросах деятельности органов опеки и попечительства в Республике Карелия"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</si>
</sst>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3">
    <xf numFmtId="0" fontId="0" fillId="0" borderId="0" xfId="0"/>
    <xf numFmtId="49" fontId="21" fillId="0" borderId="0" xfId="37" applyNumberFormat="1" applyFont="1" applyFill="1"/>
    <xf numFmtId="0" fontId="21" fillId="0" borderId="0" xfId="37" applyFont="1" applyFill="1"/>
    <xf numFmtId="0" fontId="22" fillId="0" borderId="0" xfId="37" applyFont="1" applyFill="1" applyAlignment="1">
      <alignment horizontal="right"/>
    </xf>
    <xf numFmtId="0" fontId="23" fillId="0" borderId="0" xfId="0" applyFont="1" applyFill="1"/>
    <xf numFmtId="0" fontId="24" fillId="0" borderId="0" xfId="37" applyFont="1" applyFill="1"/>
    <xf numFmtId="0" fontId="23" fillId="0" borderId="10" xfId="37" applyFont="1" applyFill="1" applyBorder="1" applyAlignment="1">
      <alignment horizontal="center" vertical="center" wrapText="1"/>
    </xf>
    <xf numFmtId="49" fontId="26" fillId="0" borderId="10" xfId="37" applyNumberFormat="1" applyFont="1" applyFill="1" applyBorder="1" applyAlignment="1">
      <alignment horizontal="center" vertical="top" wrapText="1"/>
    </xf>
    <xf numFmtId="0" fontId="26" fillId="0" borderId="10" xfId="37" applyFont="1" applyFill="1" applyBorder="1" applyAlignment="1">
      <alignment horizontal="center" vertical="top" wrapText="1"/>
    </xf>
    <xf numFmtId="0" fontId="26" fillId="0" borderId="0" xfId="0" applyFont="1" applyFill="1"/>
    <xf numFmtId="49" fontId="23" fillId="0" borderId="10" xfId="37" applyNumberFormat="1" applyFont="1" applyFill="1" applyBorder="1" applyAlignment="1">
      <alignment horizontal="center" vertical="top" wrapText="1"/>
    </xf>
    <xf numFmtId="49" fontId="22" fillId="0" borderId="10" xfId="37" applyNumberFormat="1" applyFont="1" applyFill="1" applyBorder="1" applyAlignment="1">
      <alignment vertical="top" wrapText="1"/>
    </xf>
    <xf numFmtId="49" fontId="23" fillId="0" borderId="10" xfId="37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49" fontId="27" fillId="0" borderId="10" xfId="37" applyNumberFormat="1" applyFont="1" applyFill="1" applyBorder="1" applyAlignment="1">
      <alignment horizontal="center" vertical="top" wrapText="1"/>
    </xf>
    <xf numFmtId="165" fontId="23" fillId="0" borderId="10" xfId="37" applyNumberFormat="1" applyFont="1" applyFill="1" applyBorder="1" applyAlignment="1">
      <alignment horizontal="center" vertical="top" wrapText="1"/>
    </xf>
    <xf numFmtId="0" fontId="28" fillId="0" borderId="0" xfId="0" applyFont="1" applyFill="1"/>
    <xf numFmtId="0" fontId="23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1" fontId="23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/>
    <xf numFmtId="49" fontId="23" fillId="0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0" fontId="29" fillId="0" borderId="0" xfId="0" applyFont="1" applyFill="1"/>
    <xf numFmtId="0" fontId="29" fillId="24" borderId="0" xfId="0" applyFont="1" applyFill="1"/>
    <xf numFmtId="4" fontId="22" fillId="0" borderId="10" xfId="0" applyNumberFormat="1" applyFont="1" applyFill="1" applyBorder="1" applyAlignment="1">
      <alignment horizontal="right" vertical="top"/>
    </xf>
    <xf numFmtId="14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wrapText="1"/>
    </xf>
    <xf numFmtId="0" fontId="24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/>
    <xf numFmtId="4" fontId="23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/>
    <xf numFmtId="0" fontId="31" fillId="0" borderId="10" xfId="0" applyFont="1" applyFill="1" applyBorder="1"/>
    <xf numFmtId="2" fontId="31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4" fontId="31" fillId="0" borderId="0" xfId="0" applyNumberFormat="1" applyFont="1" applyFill="1"/>
    <xf numFmtId="0" fontId="31" fillId="0" borderId="0" xfId="0" applyFont="1" applyFill="1"/>
    <xf numFmtId="4" fontId="23" fillId="0" borderId="10" xfId="0" applyNumberFormat="1" applyFont="1" applyFill="1" applyBorder="1" applyAlignment="1">
      <alignment wrapText="1"/>
    </xf>
    <xf numFmtId="2" fontId="23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" fontId="31" fillId="0" borderId="0" xfId="0" applyNumberFormat="1" applyFont="1" applyFill="1" applyBorder="1" applyAlignment="1">
      <alignment horizontal="center" wrapText="1"/>
    </xf>
    <xf numFmtId="4" fontId="31" fillId="0" borderId="0" xfId="38" applyNumberFormat="1" applyFont="1" applyFill="1" applyBorder="1"/>
    <xf numFmtId="0" fontId="27" fillId="0" borderId="0" xfId="0" applyFont="1" applyFill="1"/>
    <xf numFmtId="0" fontId="0" fillId="0" borderId="0" xfId="0" applyFill="1"/>
    <xf numFmtId="0" fontId="24" fillId="0" borderId="0" xfId="0" applyFont="1" applyFill="1"/>
    <xf numFmtId="0" fontId="31" fillId="0" borderId="12" xfId="0" applyFont="1" applyFill="1" applyBorder="1" applyAlignment="1"/>
    <xf numFmtId="0" fontId="31" fillId="0" borderId="13" xfId="0" applyFont="1" applyFill="1" applyBorder="1" applyAlignment="1"/>
    <xf numFmtId="0" fontId="31" fillId="0" borderId="14" xfId="0" applyFont="1" applyFill="1" applyBorder="1" applyAlignment="1"/>
    <xf numFmtId="0" fontId="31" fillId="0" borderId="15" xfId="0" applyFont="1" applyFill="1" applyBorder="1" applyAlignment="1">
      <alignment vertical="top" wrapText="1"/>
    </xf>
    <xf numFmtId="2" fontId="31" fillId="0" borderId="10" xfId="0" applyNumberFormat="1" applyFont="1" applyFill="1" applyBorder="1" applyAlignment="1"/>
    <xf numFmtId="0" fontId="31" fillId="0" borderId="16" xfId="0" applyFont="1" applyFill="1" applyBorder="1" applyAlignment="1"/>
    <xf numFmtId="0" fontId="31" fillId="0" borderId="0" xfId="0" applyFont="1" applyFill="1" applyBorder="1" applyAlignment="1"/>
    <xf numFmtId="0" fontId="31" fillId="0" borderId="17" xfId="0" applyFont="1" applyFill="1" applyBorder="1" applyAlignment="1"/>
    <xf numFmtId="0" fontId="31" fillId="0" borderId="10" xfId="0" applyFont="1" applyFill="1" applyBorder="1" applyAlignment="1"/>
    <xf numFmtId="49" fontId="31" fillId="0" borderId="18" xfId="36" applyNumberFormat="1" applyFont="1" applyFill="1" applyBorder="1" applyAlignment="1" applyProtection="1">
      <alignment horizontal="center" wrapText="1"/>
      <protection hidden="1"/>
    </xf>
    <xf numFmtId="49" fontId="31" fillId="0" borderId="19" xfId="36" applyNumberFormat="1" applyFont="1" applyFill="1" applyBorder="1" applyAlignment="1" applyProtection="1">
      <alignment horizontal="center" wrapText="1"/>
      <protection hidden="1"/>
    </xf>
    <xf numFmtId="49" fontId="31" fillId="0" borderId="20" xfId="36" applyNumberFormat="1" applyFont="1" applyFill="1" applyBorder="1" applyAlignment="1" applyProtection="1">
      <alignment horizontal="center" wrapText="1"/>
      <protection hidden="1"/>
    </xf>
    <xf numFmtId="4" fontId="31" fillId="0" borderId="10" xfId="0" applyNumberFormat="1" applyFont="1" applyFill="1" applyBorder="1" applyAlignment="1"/>
    <xf numFmtId="2" fontId="31" fillId="0" borderId="10" xfId="0" applyNumberFormat="1" applyFont="1" applyFill="1" applyBorder="1" applyAlignment="1">
      <alignment vertical="top"/>
    </xf>
    <xf numFmtId="2" fontId="31" fillId="0" borderId="10" xfId="0" applyNumberFormat="1" applyFont="1" applyFill="1" applyBorder="1" applyAlignment="1">
      <alignment horizontal="right"/>
    </xf>
    <xf numFmtId="1" fontId="31" fillId="0" borderId="10" xfId="0" applyNumberFormat="1" applyFont="1" applyFill="1" applyBorder="1" applyAlignment="1">
      <alignment horizontal="right"/>
    </xf>
    <xf numFmtId="0" fontId="32" fillId="0" borderId="0" xfId="0" applyFont="1" applyFill="1"/>
    <xf numFmtId="0" fontId="1" fillId="0" borderId="0" xfId="0" applyFont="1" applyFill="1"/>
    <xf numFmtId="0" fontId="31" fillId="0" borderId="10" xfId="0" applyFont="1" applyBorder="1" applyAlignment="1">
      <alignment vertical="top" wrapText="1"/>
    </xf>
    <xf numFmtId="2" fontId="0" fillId="0" borderId="0" xfId="0" applyNumberFormat="1" applyFill="1"/>
    <xf numFmtId="0" fontId="0" fillId="25" borderId="0" xfId="0" applyFill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" fillId="0" borderId="0" xfId="0" applyFont="1"/>
    <xf numFmtId="0" fontId="23" fillId="0" borderId="10" xfId="0" applyFont="1" applyBorder="1" applyAlignment="1">
      <alignment vertical="top" wrapText="1"/>
    </xf>
    <xf numFmtId="2" fontId="23" fillId="0" borderId="10" xfId="0" applyNumberFormat="1" applyFont="1" applyFill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4" fontId="29" fillId="0" borderId="0" xfId="0" applyNumberFormat="1" applyFont="1" applyFill="1"/>
    <xf numFmtId="0" fontId="27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37" applyNumberFormat="1" applyFont="1" applyFill="1" applyBorder="1" applyAlignment="1">
      <alignment horizontal="center" vertical="top" wrapText="1"/>
    </xf>
    <xf numFmtId="3" fontId="23" fillId="24" borderId="10" xfId="37" applyNumberFormat="1" applyFont="1" applyFill="1" applyBorder="1" applyAlignment="1">
      <alignment horizontal="center" vertical="top" wrapText="1"/>
    </xf>
    <xf numFmtId="3" fontId="23" fillId="0" borderId="10" xfId="37" applyNumberFormat="1" applyFont="1" applyFill="1" applyBorder="1" applyAlignment="1">
      <alignment horizontal="center" vertical="top" wrapText="1"/>
    </xf>
    <xf numFmtId="0" fontId="23" fillId="26" borderId="0" xfId="0" applyFont="1" applyFill="1"/>
    <xf numFmtId="0" fontId="23" fillId="27" borderId="0" xfId="0" applyFont="1" applyFill="1"/>
    <xf numFmtId="0" fontId="23" fillId="26" borderId="0" xfId="0" applyFont="1" applyFill="1" applyAlignment="1">
      <alignment vertical="top"/>
    </xf>
    <xf numFmtId="0" fontId="23" fillId="0" borderId="10" xfId="0" applyFont="1" applyFill="1" applyBorder="1" applyAlignment="1">
      <alignment vertical="top" wrapText="1"/>
    </xf>
    <xf numFmtId="49" fontId="23" fillId="0" borderId="10" xfId="37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164" fontId="23" fillId="0" borderId="10" xfId="37" applyNumberFormat="1" applyFont="1" applyFill="1" applyBorder="1" applyAlignment="1">
      <alignment horizontal="center" vertical="top" wrapText="1"/>
    </xf>
    <xf numFmtId="49" fontId="31" fillId="0" borderId="10" xfId="37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16" fontId="31" fillId="0" borderId="10" xfId="0" applyNumberFormat="1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left" vertical="top"/>
    </xf>
    <xf numFmtId="49" fontId="31" fillId="0" borderId="10" xfId="0" applyNumberFormat="1" applyFont="1" applyFill="1" applyBorder="1" applyAlignment="1">
      <alignment horizontal="left" vertical="top" wrapText="1"/>
    </xf>
    <xf numFmtId="164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center" vertical="top" wrapText="1"/>
    </xf>
    <xf numFmtId="0" fontId="32" fillId="0" borderId="0" xfId="0" applyFont="1"/>
    <xf numFmtId="0" fontId="26" fillId="0" borderId="10" xfId="0" applyFont="1" applyBorder="1" applyAlignment="1">
      <alignment horizontal="center" vertical="top" wrapText="1"/>
    </xf>
    <xf numFmtId="0" fontId="33" fillId="0" borderId="0" xfId="0" applyFont="1"/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165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4" fontId="1" fillId="0" borderId="0" xfId="0" applyNumberFormat="1" applyFont="1"/>
    <xf numFmtId="164" fontId="22" fillId="0" borderId="10" xfId="0" applyNumberFormat="1" applyFont="1" applyBorder="1" applyAlignment="1">
      <alignment vertical="top" wrapText="1"/>
    </xf>
    <xf numFmtId="4" fontId="36" fillId="0" borderId="0" xfId="0" applyNumberFormat="1" applyFont="1"/>
    <xf numFmtId="0" fontId="36" fillId="0" borderId="0" xfId="0" applyFont="1"/>
    <xf numFmtId="0" fontId="23" fillId="0" borderId="0" xfId="0" applyFont="1"/>
    <xf numFmtId="0" fontId="37" fillId="0" borderId="0" xfId="0" applyFont="1"/>
    <xf numFmtId="3" fontId="31" fillId="0" borderId="10" xfId="0" applyNumberFormat="1" applyFont="1" applyFill="1" applyBorder="1" applyAlignment="1"/>
    <xf numFmtId="4" fontId="0" fillId="0" borderId="0" xfId="0" applyNumberFormat="1"/>
    <xf numFmtId="0" fontId="23" fillId="0" borderId="10" xfId="37" applyFont="1" applyFill="1" applyBorder="1" applyAlignment="1">
      <alignment horizontal="center" vertical="center" textRotation="90" wrapText="1"/>
    </xf>
    <xf numFmtId="0" fontId="25" fillId="0" borderId="0" xfId="37" applyFont="1" applyFill="1" applyAlignment="1">
      <alignment horizontal="center" vertical="center" wrapText="1"/>
    </xf>
    <xf numFmtId="4" fontId="22" fillId="0" borderId="10" xfId="37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4" fontId="35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vertical="top" wrapText="1"/>
    </xf>
    <xf numFmtId="49" fontId="38" fillId="0" borderId="10" xfId="37" applyNumberFormat="1" applyFont="1" applyFill="1" applyBorder="1" applyAlignment="1">
      <alignment vertical="top" wrapText="1"/>
    </xf>
    <xf numFmtId="49" fontId="27" fillId="0" borderId="10" xfId="37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64" fontId="27" fillId="0" borderId="10" xfId="37" applyNumberFormat="1" applyFont="1" applyFill="1" applyBorder="1" applyAlignment="1">
      <alignment horizontal="center" vertical="top" wrapText="1"/>
    </xf>
    <xf numFmtId="165" fontId="27" fillId="0" borderId="10" xfId="37" applyNumberFormat="1" applyFont="1" applyFill="1" applyBorder="1" applyAlignment="1">
      <alignment horizontal="center" vertical="top" wrapText="1"/>
    </xf>
    <xf numFmtId="4" fontId="38" fillId="0" borderId="10" xfId="37" applyNumberFormat="1" applyFont="1" applyFill="1" applyBorder="1" applyAlignment="1">
      <alignment horizontal="right" vertical="top" wrapText="1"/>
    </xf>
    <xf numFmtId="4" fontId="27" fillId="0" borderId="10" xfId="0" applyNumberFormat="1" applyFont="1" applyFill="1" applyBorder="1" applyAlignment="1">
      <alignment horizontal="right" vertical="top" wrapText="1"/>
    </xf>
    <xf numFmtId="2" fontId="27" fillId="0" borderId="10" xfId="0" applyNumberFormat="1" applyFont="1" applyFill="1" applyBorder="1" applyAlignment="1">
      <alignment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right" vertical="top"/>
    </xf>
    <xf numFmtId="1" fontId="27" fillId="0" borderId="10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49" fontId="27" fillId="0" borderId="10" xfId="37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vertical="top" wrapText="1"/>
    </xf>
    <xf numFmtId="49" fontId="27" fillId="24" borderId="10" xfId="37" applyNumberFormat="1" applyFont="1" applyFill="1" applyBorder="1" applyAlignment="1">
      <alignment horizontal="center" vertical="top" wrapText="1"/>
    </xf>
    <xf numFmtId="3" fontId="27" fillId="24" borderId="10" xfId="37" applyNumberFormat="1" applyFont="1" applyFill="1" applyBorder="1" applyAlignment="1">
      <alignment horizontal="center" vertical="top" wrapText="1"/>
    </xf>
    <xf numFmtId="3" fontId="27" fillId="0" borderId="10" xfId="37" applyNumberFormat="1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right" vertical="top"/>
    </xf>
    <xf numFmtId="14" fontId="27" fillId="0" borderId="10" xfId="0" applyNumberFormat="1" applyFont="1" applyFill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/>
    </xf>
    <xf numFmtId="1" fontId="31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vertical="top" wrapText="1"/>
    </xf>
    <xf numFmtId="165" fontId="31" fillId="0" borderId="10" xfId="0" applyNumberFormat="1" applyFont="1" applyFill="1" applyBorder="1" applyAlignment="1">
      <alignment vertical="top" wrapText="1"/>
    </xf>
    <xf numFmtId="165" fontId="31" fillId="0" borderId="10" xfId="0" applyNumberFormat="1" applyFont="1" applyFill="1" applyBorder="1" applyAlignment="1">
      <alignment horizontal="right" vertical="top" wrapText="1"/>
    </xf>
    <xf numFmtId="4" fontId="31" fillId="0" borderId="10" xfId="38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vertical="top" wrapText="1"/>
    </xf>
    <xf numFmtId="4" fontId="23" fillId="0" borderId="10" xfId="0" applyNumberFormat="1" applyFont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1" fillId="0" borderId="0" xfId="37" applyFont="1" applyFill="1" applyAlignment="1"/>
    <xf numFmtId="0" fontId="3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0" xfId="37" applyFont="1" applyFill="1" applyBorder="1" applyAlignment="1">
      <alignment horizontal="center" vertical="center" textRotation="90" wrapText="1"/>
    </xf>
    <xf numFmtId="0" fontId="25" fillId="0" borderId="0" xfId="37" applyFont="1" applyFill="1" applyAlignment="1">
      <alignment horizontal="center"/>
    </xf>
    <xf numFmtId="0" fontId="25" fillId="0" borderId="0" xfId="37" applyFont="1" applyFill="1" applyAlignment="1">
      <alignment horizontal="center" vertical="center" wrapText="1"/>
    </xf>
    <xf numFmtId="0" fontId="21" fillId="0" borderId="0" xfId="37" applyFont="1" applyFill="1" applyAlignment="1">
      <alignment vertical="center" wrapText="1"/>
    </xf>
    <xf numFmtId="49" fontId="23" fillId="0" borderId="21" xfId="37" applyNumberFormat="1" applyFont="1" applyFill="1" applyBorder="1" applyAlignment="1">
      <alignment horizontal="center" vertical="center" wrapText="1"/>
    </xf>
    <xf numFmtId="49" fontId="23" fillId="0" borderId="22" xfId="37" applyNumberFormat="1" applyFont="1" applyFill="1" applyBorder="1" applyAlignment="1">
      <alignment horizontal="center" vertical="center" wrapText="1"/>
    </xf>
    <xf numFmtId="49" fontId="23" fillId="0" borderId="11" xfId="37" applyNumberFormat="1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49" fontId="31" fillId="0" borderId="22" xfId="0" applyNumberFormat="1" applyFont="1" applyFill="1" applyBorder="1" applyAlignment="1">
      <alignment horizontal="center" vertical="top" wrapText="1"/>
    </xf>
    <xf numFmtId="0" fontId="23" fillId="24" borderId="21" xfId="0" applyFont="1" applyFill="1" applyBorder="1" applyAlignment="1">
      <alignment horizontal="left" vertical="top" wrapText="1"/>
    </xf>
    <xf numFmtId="0" fontId="23" fillId="24" borderId="22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49" fontId="23" fillId="24" borderId="21" xfId="37" applyNumberFormat="1" applyFont="1" applyFill="1" applyBorder="1" applyAlignment="1">
      <alignment horizontal="center" vertical="top" wrapText="1"/>
    </xf>
    <xf numFmtId="49" fontId="23" fillId="24" borderId="22" xfId="37" applyNumberFormat="1" applyFont="1" applyFill="1" applyBorder="1" applyAlignment="1">
      <alignment horizontal="center" vertical="top" wrapText="1"/>
    </xf>
    <xf numFmtId="49" fontId="23" fillId="24" borderId="11" xfId="37" applyNumberFormat="1" applyFont="1" applyFill="1" applyBorder="1" applyAlignment="1">
      <alignment horizontal="center" vertical="top" wrapText="1"/>
    </xf>
    <xf numFmtId="4" fontId="23" fillId="0" borderId="21" xfId="0" applyNumberFormat="1" applyFont="1" applyFill="1" applyBorder="1" applyAlignment="1">
      <alignment horizontal="right" vertical="top" wrapText="1"/>
    </xf>
    <xf numFmtId="0" fontId="0" fillId="0" borderId="22" xfId="0" applyBorder="1"/>
    <xf numFmtId="0" fontId="0" fillId="0" borderId="11" xfId="0" applyBorder="1"/>
    <xf numFmtId="4" fontId="21" fillId="0" borderId="21" xfId="0" applyNumberFormat="1" applyFont="1" applyFill="1" applyBorder="1" applyAlignment="1">
      <alignment horizontal="right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9" fontId="27" fillId="24" borderId="21" xfId="37" applyNumberFormat="1" applyFont="1" applyFill="1" applyBorder="1" applyAlignment="1">
      <alignment horizontal="center" vertical="top" wrapText="1"/>
    </xf>
    <xf numFmtId="49" fontId="27" fillId="24" borderId="22" xfId="37" applyNumberFormat="1" applyFont="1" applyFill="1" applyBorder="1" applyAlignment="1">
      <alignment horizontal="center" vertical="top" wrapText="1"/>
    </xf>
    <xf numFmtId="49" fontId="27" fillId="24" borderId="11" xfId="37" applyNumberFormat="1" applyFont="1" applyFill="1" applyBorder="1" applyAlignment="1">
      <alignment horizontal="center" vertical="top" wrapText="1"/>
    </xf>
    <xf numFmtId="0" fontId="21" fillId="0" borderId="0" xfId="37" applyFont="1" applyFill="1" applyAlignment="1">
      <alignment horizontal="center"/>
    </xf>
    <xf numFmtId="0" fontId="21" fillId="0" borderId="0" xfId="37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horizontal="right" vertical="top" wrapText="1"/>
    </xf>
    <xf numFmtId="4" fontId="27" fillId="0" borderId="22" xfId="0" applyNumberFormat="1" applyFont="1" applyFill="1" applyBorder="1" applyAlignment="1">
      <alignment horizontal="right" vertical="top" wrapText="1"/>
    </xf>
    <xf numFmtId="4" fontId="27" fillId="0" borderId="11" xfId="0" applyNumberFormat="1" applyFont="1" applyFill="1" applyBorder="1" applyAlignment="1">
      <alignment horizontal="righ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24" borderId="21" xfId="0" applyFont="1" applyFill="1" applyBorder="1" applyAlignment="1">
      <alignment horizontal="left" vertical="top" wrapText="1"/>
    </xf>
    <xf numFmtId="0" fontId="27" fillId="24" borderId="22" xfId="0" applyFont="1" applyFill="1" applyBorder="1" applyAlignment="1">
      <alignment horizontal="left" vertical="top" wrapText="1"/>
    </xf>
    <xf numFmtId="0" fontId="27" fillId="24" borderId="11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21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23" fillId="0" borderId="10" xfId="0" applyNumberFormat="1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23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31" fillId="0" borderId="21" xfId="0" applyFont="1" applyFill="1" applyBorder="1" applyAlignment="1">
      <alignment horizontal="left" vertical="top"/>
    </xf>
    <xf numFmtId="0" fontId="31" fillId="0" borderId="22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/>
    </xf>
    <xf numFmtId="0" fontId="31" fillId="0" borderId="22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/>
    </xf>
    <xf numFmtId="0" fontId="31" fillId="0" borderId="18" xfId="0" applyFont="1" applyFill="1" applyBorder="1" applyAlignment="1">
      <alignment vertical="top"/>
    </xf>
    <xf numFmtId="0" fontId="31" fillId="0" borderId="23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31" fillId="0" borderId="12" xfId="36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31" fillId="0" borderId="2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2" fontId="31" fillId="0" borderId="21" xfId="0" applyNumberFormat="1" applyFont="1" applyFill="1" applyBorder="1" applyAlignment="1">
      <alignment vertical="top" wrapText="1"/>
    </xf>
    <xf numFmtId="0" fontId="32" fillId="0" borderId="22" xfId="0" applyFont="1" applyFill="1" applyBorder="1" applyAlignment="1">
      <alignment vertical="top"/>
    </xf>
    <xf numFmtId="0" fontId="32" fillId="0" borderId="11" xfId="0" applyFont="1" applyFill="1" applyBorder="1" applyAlignment="1">
      <alignment vertical="top"/>
    </xf>
    <xf numFmtId="2" fontId="23" fillId="0" borderId="21" xfId="0" applyNumberFormat="1" applyFont="1" applyFill="1" applyBorder="1" applyAlignment="1">
      <alignment vertical="top" wrapText="1"/>
    </xf>
    <xf numFmtId="0" fontId="0" fillId="0" borderId="22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1" fillId="0" borderId="21" xfId="36" applyNumberFormat="1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>
      <alignment horizontal="left" vertical="top"/>
    </xf>
    <xf numFmtId="0" fontId="31" fillId="0" borderId="21" xfId="0" applyFont="1" applyBorder="1" applyAlignment="1">
      <alignment horizontal="left" vertical="top"/>
    </xf>
    <xf numFmtId="0" fontId="31" fillId="0" borderId="22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1" fillId="24" borderId="10" xfId="0" applyFont="1" applyFill="1" applyBorder="1" applyAlignment="1">
      <alignment horizontal="left" vertical="top" wrapText="1"/>
    </xf>
    <xf numFmtId="0" fontId="31" fillId="24" borderId="21" xfId="0" applyFont="1" applyFill="1" applyBorder="1" applyAlignment="1">
      <alignment horizontal="left" vertical="top" wrapText="1"/>
    </xf>
    <xf numFmtId="0" fontId="31" fillId="24" borderId="22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3" fillId="0" borderId="22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right" vertical="top"/>
    </xf>
    <xf numFmtId="0" fontId="31" fillId="0" borderId="22" xfId="0" applyFont="1" applyFill="1" applyBorder="1" applyAlignment="1">
      <alignment horizontal="right" vertical="top"/>
    </xf>
    <xf numFmtId="0" fontId="31" fillId="0" borderId="11" xfId="0" applyFont="1" applyFill="1" applyBorder="1" applyAlignment="1">
      <alignment horizontal="right" vertical="top"/>
    </xf>
    <xf numFmtId="0" fontId="31" fillId="0" borderId="21" xfId="36" applyNumberFormat="1" applyFont="1" applyFill="1" applyBorder="1" applyAlignment="1" applyProtection="1">
      <alignment horizontal="center" vertical="top" wrapText="1"/>
      <protection hidden="1"/>
    </xf>
    <xf numFmtId="0" fontId="31" fillId="0" borderId="21" xfId="0" applyNumberFormat="1" applyFont="1" applyFill="1" applyBorder="1" applyAlignment="1">
      <alignment vertical="top" wrapText="1"/>
    </xf>
    <xf numFmtId="0" fontId="32" fillId="0" borderId="22" xfId="0" applyFont="1" applyFill="1" applyBorder="1" applyAlignment="1"/>
    <xf numFmtId="0" fontId="32" fillId="0" borderId="11" xfId="0" applyFont="1" applyFill="1" applyBorder="1" applyAlignment="1"/>
    <xf numFmtId="0" fontId="31" fillId="0" borderId="21" xfId="0" applyNumberFormat="1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0" fillId="0" borderId="0" xfId="0" applyAlignment="1"/>
    <xf numFmtId="0" fontId="25" fillId="0" borderId="19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35" fillId="0" borderId="10" xfId="0" applyFont="1" applyBorder="1" applyAlignment="1">
      <alignment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/>
    </xf>
    <xf numFmtId="0" fontId="31" fillId="0" borderId="18" xfId="0" applyFont="1" applyFill="1" applyBorder="1" applyAlignment="1">
      <alignment horizontal="left" vertical="top"/>
    </xf>
    <xf numFmtId="0" fontId="31" fillId="0" borderId="22" xfId="36" applyNumberFormat="1" applyFont="1" applyFill="1" applyBorder="1" applyAlignment="1" applyProtection="1">
      <alignment horizontal="left" vertical="top" wrapText="1"/>
      <protection hidden="1"/>
    </xf>
    <xf numFmtId="0" fontId="31" fillId="0" borderId="11" xfId="36" applyNumberFormat="1" applyFont="1" applyFill="1" applyBorder="1" applyAlignment="1" applyProtection="1">
      <alignment horizontal="left" vertical="top" wrapText="1"/>
      <protection hidden="1"/>
    </xf>
    <xf numFmtId="0" fontId="31" fillId="0" borderId="12" xfId="36" applyNumberFormat="1" applyFont="1" applyFill="1" applyBorder="1" applyAlignment="1" applyProtection="1">
      <alignment horizontal="left" vertical="top" wrapText="1"/>
      <protection hidden="1"/>
    </xf>
    <xf numFmtId="0" fontId="0" fillId="0" borderId="18" xfId="0" applyFill="1" applyBorder="1" applyAlignment="1">
      <alignment horizontal="left" vertical="top"/>
    </xf>
    <xf numFmtId="0" fontId="23" fillId="0" borderId="0" xfId="0" applyFont="1" applyFill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Tmp1" xfId="36"/>
    <cellStyle name="Обычный_Лист1" xfId="37"/>
    <cellStyle name="Обычный_Табл_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a/Local%20Settings/Temporary%20Internet%20Files/OLKF/&#1043;&#1055;_&#1048;&#1058;&#1054;&#10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5;/&#1052;&#1054;/&#1090;&#1072;&#1073;&#1083;%205-6-7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.сч"/>
      <sheetName val="РАБ_БЮДЖ"/>
      <sheetName val="2014 г."/>
      <sheetName val="2014-20 гг."/>
      <sheetName val="ПНО"/>
      <sheetName val="инМСП"/>
      <sheetName val="МБТнаМСП"/>
      <sheetName val="Показатели"/>
      <sheetName val="Рабочий"/>
      <sheetName val="втр"/>
      <sheetName val="Прочее"/>
      <sheetName val="табл 10 от Соколовой ОА"/>
      <sheetName val="2014раб"/>
      <sheetName val="Источники"/>
      <sheetName val="Табл 7 (источники)"/>
      <sheetName val="Табл 5 (Показ)"/>
      <sheetName val="Табл 6 (2014-20 гг.)"/>
      <sheetName val="Табл 10 (2014 г.)"/>
      <sheetName val="Табл 11 (ПНО)"/>
      <sheetName val="Табл 11а (инМСП)"/>
      <sheetName val="Табл 11б (МБТнаМСП)"/>
      <sheetName val="Таб 12"/>
    </sheetNames>
    <sheetDataSet>
      <sheetData sheetId="0" refreshError="1"/>
      <sheetData sheetId="1" refreshError="1">
        <row r="6">
          <cell r="C6">
            <v>10000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800</v>
          </cell>
          <cell r="L6" t="str">
            <v>04 08</v>
          </cell>
          <cell r="M6" t="str">
            <v>03 0 6534</v>
          </cell>
          <cell r="N6">
            <v>810</v>
          </cell>
        </row>
        <row r="7">
          <cell r="C7">
            <v>3708</v>
          </cell>
          <cell r="D7">
            <v>3708</v>
          </cell>
          <cell r="E7">
            <v>3708</v>
          </cell>
          <cell r="F7">
            <v>4482</v>
          </cell>
          <cell r="G7">
            <v>4482</v>
          </cell>
          <cell r="H7">
            <v>4482</v>
          </cell>
          <cell r="I7">
            <v>4482</v>
          </cell>
          <cell r="K7">
            <v>800</v>
          </cell>
          <cell r="L7" t="str">
            <v>10 01</v>
          </cell>
          <cell r="M7" t="str">
            <v>03 0 8880</v>
          </cell>
          <cell r="N7">
            <v>310</v>
          </cell>
        </row>
        <row r="8">
          <cell r="C8">
            <v>7498</v>
          </cell>
          <cell r="D8">
            <v>7498</v>
          </cell>
          <cell r="E8">
            <v>7498</v>
          </cell>
          <cell r="F8">
            <v>7500</v>
          </cell>
          <cell r="G8">
            <v>7500</v>
          </cell>
          <cell r="H8">
            <v>7500</v>
          </cell>
          <cell r="I8">
            <v>7500</v>
          </cell>
          <cell r="K8">
            <v>800</v>
          </cell>
          <cell r="L8" t="str">
            <v>10 01</v>
          </cell>
          <cell r="M8" t="str">
            <v>03 0 8890</v>
          </cell>
          <cell r="N8" t="str">
            <v>240, 310</v>
          </cell>
        </row>
        <row r="9">
          <cell r="C9">
            <v>449.1</v>
          </cell>
          <cell r="D9">
            <v>365</v>
          </cell>
          <cell r="E9">
            <v>365</v>
          </cell>
          <cell r="F9">
            <v>460</v>
          </cell>
          <cell r="G9">
            <v>460</v>
          </cell>
          <cell r="H9">
            <v>460</v>
          </cell>
          <cell r="I9">
            <v>460</v>
          </cell>
          <cell r="K9">
            <v>800</v>
          </cell>
          <cell r="L9" t="str">
            <v>10 01</v>
          </cell>
          <cell r="M9" t="str">
            <v>03 0 8900</v>
          </cell>
          <cell r="N9" t="str">
            <v>240, 311</v>
          </cell>
        </row>
        <row r="10">
          <cell r="C10">
            <v>123253</v>
          </cell>
          <cell r="D10">
            <v>123253</v>
          </cell>
          <cell r="E10">
            <v>123253</v>
          </cell>
          <cell r="F10">
            <v>146117</v>
          </cell>
          <cell r="G10">
            <v>153569</v>
          </cell>
          <cell r="H10">
            <v>160787</v>
          </cell>
          <cell r="I10">
            <v>167701</v>
          </cell>
          <cell r="K10">
            <v>800</v>
          </cell>
          <cell r="L10" t="str">
            <v>10 01</v>
          </cell>
          <cell r="M10" t="str">
            <v>03 0 8920</v>
          </cell>
          <cell r="N10">
            <v>310</v>
          </cell>
        </row>
        <row r="11">
          <cell r="C11">
            <v>125100.6</v>
          </cell>
          <cell r="D11">
            <v>116357.4</v>
          </cell>
          <cell r="E11">
            <v>111859.9</v>
          </cell>
          <cell r="F11">
            <v>121580.5</v>
          </cell>
          <cell r="G11">
            <v>120672.5</v>
          </cell>
          <cell r="H11">
            <v>131792.70000000001</v>
          </cell>
          <cell r="I11">
            <v>132152.79999999999</v>
          </cell>
          <cell r="K11">
            <v>800</v>
          </cell>
          <cell r="L11" t="str">
            <v>10 02</v>
          </cell>
          <cell r="M11" t="str">
            <v>03 0 2329</v>
          </cell>
          <cell r="N11" t="str">
            <v>110, 240, 850</v>
          </cell>
        </row>
        <row r="12">
          <cell r="C12">
            <v>484</v>
          </cell>
          <cell r="D12">
            <v>469.2</v>
          </cell>
          <cell r="E12">
            <v>451</v>
          </cell>
          <cell r="F12">
            <v>16899.7</v>
          </cell>
          <cell r="G12">
            <v>15656.5</v>
          </cell>
          <cell r="H12">
            <v>12772.5</v>
          </cell>
          <cell r="I12">
            <v>4144.8</v>
          </cell>
          <cell r="K12">
            <v>800</v>
          </cell>
          <cell r="L12" t="str">
            <v>10 02</v>
          </cell>
          <cell r="M12" t="str">
            <v>03 0 2329</v>
          </cell>
          <cell r="N12">
            <v>240</v>
          </cell>
        </row>
        <row r="13">
          <cell r="C13">
            <v>7529</v>
          </cell>
          <cell r="D13">
            <v>6868.3</v>
          </cell>
          <cell r="E13">
            <v>6598.5</v>
          </cell>
          <cell r="F13">
            <v>8937</v>
          </cell>
          <cell r="G13">
            <v>9393</v>
          </cell>
          <cell r="H13">
            <v>9834</v>
          </cell>
          <cell r="I13">
            <v>10257</v>
          </cell>
          <cell r="K13">
            <v>800</v>
          </cell>
          <cell r="L13" t="str">
            <v>10 02</v>
          </cell>
          <cell r="M13" t="str">
            <v>03 0 4211</v>
          </cell>
          <cell r="N13">
            <v>530</v>
          </cell>
        </row>
        <row r="14">
          <cell r="C14">
            <v>80982.8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800</v>
          </cell>
          <cell r="L14" t="str">
            <v>10 03</v>
          </cell>
          <cell r="M14" t="str">
            <v>03 0 5134</v>
          </cell>
          <cell r="N14">
            <v>320</v>
          </cell>
        </row>
        <row r="15">
          <cell r="C15">
            <v>19128.8</v>
          </cell>
          <cell r="D15">
            <v>19128.7</v>
          </cell>
          <cell r="E15">
            <v>19128.400000000001</v>
          </cell>
          <cell r="F15">
            <v>21800</v>
          </cell>
          <cell r="G15">
            <v>21800</v>
          </cell>
          <cell r="H15">
            <v>21800</v>
          </cell>
          <cell r="I15">
            <v>21800</v>
          </cell>
          <cell r="K15">
            <v>800</v>
          </cell>
          <cell r="L15" t="str">
            <v>10 03</v>
          </cell>
          <cell r="M15" t="str">
            <v>03 0 5135</v>
          </cell>
          <cell r="N15">
            <v>320</v>
          </cell>
        </row>
        <row r="16">
          <cell r="C16">
            <v>73804.800000000003</v>
          </cell>
          <cell r="D16">
            <v>77568.2</v>
          </cell>
          <cell r="E16">
            <v>81523.8</v>
          </cell>
          <cell r="F16">
            <v>83410</v>
          </cell>
          <cell r="G16">
            <v>87157.7</v>
          </cell>
          <cell r="H16">
            <v>91082.6</v>
          </cell>
          <cell r="I16">
            <v>95194.4</v>
          </cell>
          <cell r="K16">
            <v>800</v>
          </cell>
          <cell r="L16" t="str">
            <v>10 03</v>
          </cell>
          <cell r="M16" t="str">
            <v>03 0 5220</v>
          </cell>
          <cell r="N16" t="str">
            <v>110, 240, 310</v>
          </cell>
        </row>
        <row r="17">
          <cell r="C17">
            <v>118</v>
          </cell>
          <cell r="D17">
            <v>118</v>
          </cell>
          <cell r="E17">
            <v>118</v>
          </cell>
          <cell r="F17">
            <v>151</v>
          </cell>
          <cell r="G17">
            <v>158</v>
          </cell>
          <cell r="H17">
            <v>165</v>
          </cell>
          <cell r="I17">
            <v>172</v>
          </cell>
          <cell r="K17">
            <v>800</v>
          </cell>
          <cell r="L17" t="str">
            <v>10 03</v>
          </cell>
          <cell r="M17" t="str">
            <v>03 0 5240</v>
          </cell>
          <cell r="N17">
            <v>310</v>
          </cell>
        </row>
        <row r="18">
          <cell r="C18">
            <v>969148</v>
          </cell>
          <cell r="D18">
            <v>1006685.2</v>
          </cell>
          <cell r="E18">
            <v>1015661.2</v>
          </cell>
          <cell r="F18">
            <v>1075398</v>
          </cell>
          <cell r="G18">
            <v>1123178</v>
          </cell>
          <cell r="H18">
            <v>1168584</v>
          </cell>
          <cell r="I18">
            <v>1211117</v>
          </cell>
          <cell r="K18">
            <v>800</v>
          </cell>
          <cell r="L18" t="str">
            <v>10 03</v>
          </cell>
          <cell r="M18" t="str">
            <v>03 0 5250</v>
          </cell>
          <cell r="N18" t="str">
            <v>110, 240, 310</v>
          </cell>
        </row>
        <row r="19">
          <cell r="C19">
            <v>89.6</v>
          </cell>
          <cell r="D19">
            <v>89.6</v>
          </cell>
          <cell r="E19">
            <v>89.6</v>
          </cell>
          <cell r="F19">
            <v>110</v>
          </cell>
          <cell r="G19">
            <v>115</v>
          </cell>
          <cell r="H19">
            <v>120</v>
          </cell>
          <cell r="I19">
            <v>125</v>
          </cell>
          <cell r="K19">
            <v>800</v>
          </cell>
          <cell r="L19" t="str">
            <v>10 03</v>
          </cell>
          <cell r="M19" t="str">
            <v>03 0 5280</v>
          </cell>
          <cell r="N19" t="str">
            <v>240, 310</v>
          </cell>
        </row>
        <row r="20">
          <cell r="C20">
            <v>115559</v>
          </cell>
          <cell r="D20">
            <v>113629</v>
          </cell>
          <cell r="E20">
            <v>120261</v>
          </cell>
          <cell r="F20">
            <v>132139</v>
          </cell>
          <cell r="G20">
            <v>138878</v>
          </cell>
          <cell r="H20">
            <v>145406</v>
          </cell>
          <cell r="I20">
            <v>151658</v>
          </cell>
          <cell r="K20">
            <v>800</v>
          </cell>
          <cell r="L20" t="str">
            <v>10 03</v>
          </cell>
          <cell r="M20" t="str">
            <v>03 0 8853</v>
          </cell>
          <cell r="N20" t="str">
            <v>240, 310</v>
          </cell>
        </row>
        <row r="21">
          <cell r="C21">
            <v>8325.2000000000007</v>
          </cell>
          <cell r="D21">
            <v>7677</v>
          </cell>
          <cell r="E21">
            <v>8061</v>
          </cell>
          <cell r="F21">
            <v>8470</v>
          </cell>
          <cell r="G21">
            <v>8880</v>
          </cell>
          <cell r="H21">
            <v>9310</v>
          </cell>
          <cell r="I21">
            <v>9810</v>
          </cell>
          <cell r="K21">
            <v>800</v>
          </cell>
          <cell r="L21" t="str">
            <v>10 03</v>
          </cell>
          <cell r="M21" t="str">
            <v>03 0 8910</v>
          </cell>
          <cell r="N21" t="str">
            <v>310, 320</v>
          </cell>
        </row>
        <row r="22">
          <cell r="C22">
            <v>330040</v>
          </cell>
          <cell r="D22">
            <v>260435</v>
          </cell>
          <cell r="E22">
            <v>213640</v>
          </cell>
          <cell r="F22">
            <v>453991</v>
          </cell>
          <cell r="G22">
            <v>477145</v>
          </cell>
          <cell r="H22">
            <v>499571</v>
          </cell>
          <cell r="I22">
            <v>521052</v>
          </cell>
          <cell r="K22">
            <v>800</v>
          </cell>
          <cell r="L22" t="str">
            <v>10 03</v>
          </cell>
          <cell r="M22" t="str">
            <v>03 0 8930</v>
          </cell>
          <cell r="N22" t="str">
            <v>240, 310</v>
          </cell>
        </row>
        <row r="23">
          <cell r="C23">
            <v>468</v>
          </cell>
          <cell r="D23">
            <v>468</v>
          </cell>
          <cell r="E23">
            <v>468</v>
          </cell>
          <cell r="F23">
            <v>468</v>
          </cell>
          <cell r="G23">
            <v>468</v>
          </cell>
          <cell r="H23">
            <v>468</v>
          </cell>
          <cell r="I23">
            <v>468</v>
          </cell>
          <cell r="K23">
            <v>800</v>
          </cell>
          <cell r="L23" t="str">
            <v>10 03</v>
          </cell>
          <cell r="M23" t="str">
            <v>03 0 8940</v>
          </cell>
          <cell r="N23" t="str">
            <v>240, 310</v>
          </cell>
        </row>
        <row r="24">
          <cell r="C24">
            <v>777664.7</v>
          </cell>
          <cell r="D24">
            <v>734006.8</v>
          </cell>
          <cell r="E24">
            <v>635176.69999999995</v>
          </cell>
          <cell r="F24">
            <v>1061028</v>
          </cell>
          <cell r="G24">
            <v>1092154</v>
          </cell>
          <cell r="H24">
            <v>1119418</v>
          </cell>
          <cell r="I24">
            <v>1142451</v>
          </cell>
          <cell r="K24">
            <v>800</v>
          </cell>
          <cell r="L24" t="str">
            <v>10 03</v>
          </cell>
          <cell r="M24" t="str">
            <v>03 0 8951</v>
          </cell>
          <cell r="N24" t="str">
            <v>240, 310</v>
          </cell>
        </row>
        <row r="25">
          <cell r="C25">
            <v>8170</v>
          </cell>
          <cell r="D25">
            <v>7321</v>
          </cell>
          <cell r="E25">
            <v>6464</v>
          </cell>
          <cell r="F25">
            <v>8641</v>
          </cell>
          <cell r="G25">
            <v>8493</v>
          </cell>
          <cell r="H25">
            <v>8275</v>
          </cell>
          <cell r="I25">
            <v>7989</v>
          </cell>
          <cell r="K25">
            <v>800</v>
          </cell>
          <cell r="L25" t="str">
            <v>10 03</v>
          </cell>
          <cell r="M25" t="str">
            <v>03 0 8952</v>
          </cell>
          <cell r="N25" t="str">
            <v>240, 310</v>
          </cell>
        </row>
        <row r="26">
          <cell r="C26">
            <v>19839</v>
          </cell>
          <cell r="D26">
            <v>18657</v>
          </cell>
          <cell r="E26">
            <v>17786</v>
          </cell>
          <cell r="F26">
            <v>19900</v>
          </cell>
          <cell r="G26">
            <v>18600</v>
          </cell>
          <cell r="H26">
            <v>17000</v>
          </cell>
          <cell r="I26">
            <v>15900</v>
          </cell>
          <cell r="K26">
            <v>800</v>
          </cell>
          <cell r="L26" t="str">
            <v>10 03</v>
          </cell>
          <cell r="M26" t="str">
            <v>03 0 8953</v>
          </cell>
          <cell r="N26" t="str">
            <v>240, 310</v>
          </cell>
        </row>
        <row r="27">
          <cell r="C27">
            <v>1147670.7</v>
          </cell>
          <cell r="D27">
            <v>1175239.8999999999</v>
          </cell>
          <cell r="E27">
            <v>1060227.8</v>
          </cell>
          <cell r="F27">
            <v>1744636</v>
          </cell>
          <cell r="G27">
            <v>1857571</v>
          </cell>
          <cell r="H27">
            <v>1969962</v>
          </cell>
          <cell r="I27">
            <v>2080833</v>
          </cell>
          <cell r="K27">
            <v>800</v>
          </cell>
          <cell r="L27" t="str">
            <v>10 03</v>
          </cell>
          <cell r="M27" t="str">
            <v>03 0 8954</v>
          </cell>
          <cell r="N27" t="str">
            <v>240, 310</v>
          </cell>
        </row>
        <row r="28">
          <cell r="C28">
            <v>97006</v>
          </cell>
          <cell r="D28">
            <v>99052</v>
          </cell>
          <cell r="E28">
            <v>105196</v>
          </cell>
          <cell r="F28">
            <v>140090</v>
          </cell>
          <cell r="G28">
            <v>150396</v>
          </cell>
          <cell r="H28">
            <v>160224</v>
          </cell>
          <cell r="I28">
            <v>169991</v>
          </cell>
          <cell r="K28">
            <v>800</v>
          </cell>
          <cell r="L28" t="str">
            <v>10 03</v>
          </cell>
          <cell r="M28" t="str">
            <v>03 0 8955</v>
          </cell>
          <cell r="N28" t="str">
            <v>240, 310</v>
          </cell>
        </row>
        <row r="29">
          <cell r="C29">
            <v>1660</v>
          </cell>
          <cell r="D29">
            <v>1660</v>
          </cell>
          <cell r="E29">
            <v>1660</v>
          </cell>
          <cell r="F29">
            <v>1789</v>
          </cell>
          <cell r="G29">
            <v>1789</v>
          </cell>
          <cell r="H29">
            <v>1789</v>
          </cell>
          <cell r="I29">
            <v>1789</v>
          </cell>
          <cell r="K29">
            <v>800</v>
          </cell>
          <cell r="L29" t="str">
            <v>10 03</v>
          </cell>
          <cell r="M29" t="str">
            <v>03 0 8970</v>
          </cell>
          <cell r="N29" t="str">
            <v>320, 360</v>
          </cell>
        </row>
        <row r="30">
          <cell r="C30">
            <v>15884</v>
          </cell>
          <cell r="D30">
            <v>15884</v>
          </cell>
          <cell r="E30">
            <v>15884</v>
          </cell>
          <cell r="F30">
            <v>15884</v>
          </cell>
          <cell r="G30">
            <v>15884</v>
          </cell>
          <cell r="H30">
            <v>15884</v>
          </cell>
          <cell r="I30">
            <v>15884</v>
          </cell>
          <cell r="K30">
            <v>800</v>
          </cell>
          <cell r="L30" t="str">
            <v>10 03</v>
          </cell>
          <cell r="M30" t="str">
            <v>03 2 0402</v>
          </cell>
          <cell r="N30" t="str">
            <v>240, 320</v>
          </cell>
        </row>
        <row r="31">
          <cell r="K31">
            <v>800</v>
          </cell>
          <cell r="L31" t="str">
            <v>10 06</v>
          </cell>
          <cell r="M31" t="str">
            <v>03 0 2231</v>
          </cell>
          <cell r="N31">
            <v>610</v>
          </cell>
        </row>
        <row r="32">
          <cell r="K32">
            <v>800</v>
          </cell>
          <cell r="L32" t="str">
            <v>10 06</v>
          </cell>
          <cell r="M32" t="str">
            <v>30 0 7501</v>
          </cell>
          <cell r="N32">
            <v>240</v>
          </cell>
        </row>
        <row r="33">
          <cell r="C33">
            <v>8791</v>
          </cell>
          <cell r="D33">
            <v>8030</v>
          </cell>
          <cell r="E33">
            <v>7704</v>
          </cell>
          <cell r="F33">
            <v>8791</v>
          </cell>
          <cell r="G33">
            <v>8791</v>
          </cell>
          <cell r="H33">
            <v>8791</v>
          </cell>
          <cell r="I33">
            <v>8791</v>
          </cell>
          <cell r="K33">
            <v>822</v>
          </cell>
          <cell r="L33" t="str">
            <v>01 13</v>
          </cell>
          <cell r="M33" t="str">
            <v>03 0 2335</v>
          </cell>
          <cell r="N33" t="str">
            <v xml:space="preserve"> 110, 240, 850</v>
          </cell>
        </row>
        <row r="37">
          <cell r="C37">
            <v>81969</v>
          </cell>
          <cell r="D37">
            <v>10000</v>
          </cell>
          <cell r="E37">
            <v>10000</v>
          </cell>
          <cell r="F37">
            <v>85756</v>
          </cell>
          <cell r="G37">
            <v>85756</v>
          </cell>
          <cell r="H37">
            <v>85756</v>
          </cell>
          <cell r="I37">
            <v>85756</v>
          </cell>
          <cell r="K37">
            <v>800</v>
          </cell>
          <cell r="L37" t="str">
            <v>07 07</v>
          </cell>
          <cell r="M37" t="str">
            <v>01 0 5065, 01 0 7432</v>
          </cell>
          <cell r="N37" t="str">
            <v>120, 240, 320, 610</v>
          </cell>
        </row>
        <row r="38">
          <cell r="C38">
            <v>5960.1</v>
          </cell>
          <cell r="D38">
            <v>5720.6</v>
          </cell>
          <cell r="E38">
            <v>5720.6</v>
          </cell>
          <cell r="F38">
            <v>5900</v>
          </cell>
          <cell r="G38">
            <v>5900</v>
          </cell>
          <cell r="H38">
            <v>5900</v>
          </cell>
          <cell r="I38">
            <v>5900</v>
          </cell>
          <cell r="K38">
            <v>800</v>
          </cell>
          <cell r="L38" t="str">
            <v>10 02</v>
          </cell>
          <cell r="M38" t="str">
            <v>03 0 2329</v>
          </cell>
          <cell r="N38">
            <v>610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4400</v>
          </cell>
          <cell r="G39">
            <v>2350</v>
          </cell>
          <cell r="H39">
            <v>2450</v>
          </cell>
          <cell r="I39">
            <v>1350</v>
          </cell>
          <cell r="K39">
            <v>800</v>
          </cell>
          <cell r="L39" t="str">
            <v>10 02</v>
          </cell>
          <cell r="M39" t="str">
            <v>03 0 2329</v>
          </cell>
          <cell r="N39">
            <v>610</v>
          </cell>
        </row>
        <row r="40">
          <cell r="C40">
            <v>40667.399999999994</v>
          </cell>
          <cell r="D40">
            <v>42662.6</v>
          </cell>
          <cell r="E40">
            <v>47160.1</v>
          </cell>
          <cell r="F40">
            <v>40449.5</v>
          </cell>
          <cell r="G40">
            <v>41347.5</v>
          </cell>
          <cell r="H40">
            <v>30217.3</v>
          </cell>
          <cell r="I40">
            <v>29847.200000000001</v>
          </cell>
          <cell r="K40">
            <v>800</v>
          </cell>
          <cell r="L40" t="str">
            <v>10 02</v>
          </cell>
          <cell r="M40" t="str">
            <v>03 0 2329</v>
          </cell>
          <cell r="N40" t="str">
            <v>110, 240, 850</v>
          </cell>
        </row>
        <row r="41">
          <cell r="C41">
            <v>106</v>
          </cell>
          <cell r="D41">
            <v>120.8</v>
          </cell>
          <cell r="E41">
            <v>139</v>
          </cell>
          <cell r="F41">
            <v>3950.3</v>
          </cell>
          <cell r="G41">
            <v>3805</v>
          </cell>
          <cell r="H41">
            <v>1764.5</v>
          </cell>
          <cell r="I41">
            <v>559.70000000000005</v>
          </cell>
          <cell r="K41">
            <v>800</v>
          </cell>
          <cell r="L41" t="str">
            <v>10 02</v>
          </cell>
          <cell r="M41" t="str">
            <v>03 0 2329</v>
          </cell>
          <cell r="N41">
            <v>240</v>
          </cell>
        </row>
        <row r="42">
          <cell r="C42">
            <v>180</v>
          </cell>
          <cell r="D42">
            <v>180</v>
          </cell>
          <cell r="E42">
            <v>180</v>
          </cell>
          <cell r="F42">
            <v>870</v>
          </cell>
          <cell r="G42">
            <v>880</v>
          </cell>
          <cell r="H42">
            <v>890</v>
          </cell>
          <cell r="I42">
            <v>900</v>
          </cell>
          <cell r="K42">
            <v>800</v>
          </cell>
          <cell r="L42" t="str">
            <v>10 02</v>
          </cell>
          <cell r="M42" t="str">
            <v>03 0 2329</v>
          </cell>
          <cell r="N42" t="str">
            <v>110, 240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2020</v>
          </cell>
          <cell r="G43">
            <v>2550</v>
          </cell>
          <cell r="H43">
            <v>2650</v>
          </cell>
          <cell r="I43">
            <v>1450</v>
          </cell>
          <cell r="K43">
            <v>800</v>
          </cell>
          <cell r="L43" t="str">
            <v>10 02</v>
          </cell>
          <cell r="M43" t="str">
            <v>03 0 2329</v>
          </cell>
          <cell r="N43" t="str">
            <v>110, 240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2100</v>
          </cell>
          <cell r="G44">
            <v>1750</v>
          </cell>
          <cell r="H44">
            <v>1850</v>
          </cell>
          <cell r="I44">
            <v>1050</v>
          </cell>
          <cell r="K44">
            <v>800</v>
          </cell>
          <cell r="L44" t="str">
            <v>10 02</v>
          </cell>
          <cell r="M44" t="str">
            <v>03 0 2329</v>
          </cell>
          <cell r="N44" t="str">
            <v>110, 240</v>
          </cell>
        </row>
        <row r="45">
          <cell r="C45">
            <v>1000</v>
          </cell>
          <cell r="D45">
            <v>1000</v>
          </cell>
          <cell r="E45">
            <v>1000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800</v>
          </cell>
          <cell r="L45" t="str">
            <v>10 03</v>
          </cell>
          <cell r="M45" t="str">
            <v>01 1 0040</v>
          </cell>
          <cell r="N45" t="str">
            <v>320, 350</v>
          </cell>
        </row>
        <row r="46">
          <cell r="C46">
            <v>136152.4</v>
          </cell>
          <cell r="D46">
            <v>252145.59999999998</v>
          </cell>
          <cell r="E46">
            <v>346772.19999999995</v>
          </cell>
          <cell r="F46">
            <v>418439.2</v>
          </cell>
          <cell r="G46">
            <v>505584.2</v>
          </cell>
          <cell r="H46">
            <v>0</v>
          </cell>
          <cell r="I46">
            <v>0</v>
          </cell>
          <cell r="K46">
            <v>800</v>
          </cell>
          <cell r="L46" t="str">
            <v>10 03</v>
          </cell>
          <cell r="M46" t="str">
            <v>03 0 5084, 03 0 8965</v>
          </cell>
          <cell r="N46" t="str">
            <v>240, 310</v>
          </cell>
        </row>
        <row r="47">
          <cell r="C47">
            <v>18778.900000000001</v>
          </cell>
          <cell r="D47">
            <v>19609.900000000001</v>
          </cell>
          <cell r="E47">
            <v>20192.7</v>
          </cell>
          <cell r="F47">
            <v>22335</v>
          </cell>
          <cell r="G47">
            <v>23607</v>
          </cell>
          <cell r="H47">
            <v>24716</v>
          </cell>
          <cell r="I47">
            <v>25925</v>
          </cell>
          <cell r="K47">
            <v>800</v>
          </cell>
          <cell r="L47" t="str">
            <v>10 03</v>
          </cell>
          <cell r="M47" t="str">
            <v>03 0 5270</v>
          </cell>
          <cell r="N47" t="str">
            <v>240, 310</v>
          </cell>
        </row>
        <row r="48">
          <cell r="C48">
            <v>187224.6</v>
          </cell>
          <cell r="D48">
            <v>195847.9</v>
          </cell>
          <cell r="E48">
            <v>204503.7</v>
          </cell>
          <cell r="F48">
            <v>215286.7</v>
          </cell>
          <cell r="G48">
            <v>226084.8</v>
          </cell>
          <cell r="H48">
            <v>236882.9</v>
          </cell>
          <cell r="I48">
            <v>247006.1</v>
          </cell>
          <cell r="K48">
            <v>800</v>
          </cell>
          <cell r="L48" t="str">
            <v>10 03</v>
          </cell>
          <cell r="M48" t="str">
            <v>03 0 5381</v>
          </cell>
          <cell r="N48" t="str">
            <v>240, 310</v>
          </cell>
        </row>
        <row r="49">
          <cell r="C49">
            <v>19445.599999999999</v>
          </cell>
          <cell r="D49">
            <v>20030</v>
          </cell>
          <cell r="E49">
            <v>21031.5</v>
          </cell>
          <cell r="F49">
            <v>27885</v>
          </cell>
          <cell r="G49">
            <v>29307</v>
          </cell>
          <cell r="H49">
            <v>30684</v>
          </cell>
          <cell r="I49">
            <v>32004</v>
          </cell>
          <cell r="K49">
            <v>800</v>
          </cell>
          <cell r="L49" t="str">
            <v>10 03</v>
          </cell>
          <cell r="M49" t="str">
            <v>03 0 5383</v>
          </cell>
          <cell r="N49" t="str">
            <v>240, 310</v>
          </cell>
        </row>
        <row r="50">
          <cell r="C50">
            <v>1.2</v>
          </cell>
          <cell r="D50">
            <v>1.3</v>
          </cell>
          <cell r="E50">
            <v>1.4</v>
          </cell>
          <cell r="F50">
            <v>1.4</v>
          </cell>
          <cell r="G50">
            <v>1.4</v>
          </cell>
          <cell r="H50">
            <v>1.4</v>
          </cell>
          <cell r="I50">
            <v>1.4</v>
          </cell>
          <cell r="K50">
            <v>800</v>
          </cell>
          <cell r="L50" t="str">
            <v>10 03</v>
          </cell>
          <cell r="M50" t="str">
            <v>03 0 5384</v>
          </cell>
          <cell r="N50">
            <v>310</v>
          </cell>
        </row>
        <row r="51">
          <cell r="C51">
            <v>5.8</v>
          </cell>
          <cell r="D51">
            <v>6.1</v>
          </cell>
          <cell r="E51">
            <v>6.4</v>
          </cell>
          <cell r="F51">
            <v>6.4</v>
          </cell>
          <cell r="G51">
            <v>6.4</v>
          </cell>
          <cell r="H51">
            <v>6.4</v>
          </cell>
          <cell r="I51">
            <v>6.4</v>
          </cell>
          <cell r="K51">
            <v>800</v>
          </cell>
          <cell r="L51" t="str">
            <v>10 03</v>
          </cell>
          <cell r="M51" t="str">
            <v>03 0 5387</v>
          </cell>
          <cell r="N51">
            <v>310</v>
          </cell>
        </row>
        <row r="52">
          <cell r="C52">
            <v>203585.9</v>
          </cell>
          <cell r="D52">
            <v>202900</v>
          </cell>
          <cell r="E52">
            <v>202900</v>
          </cell>
          <cell r="F52">
            <v>202900</v>
          </cell>
          <cell r="G52">
            <v>202900</v>
          </cell>
          <cell r="H52">
            <v>202900</v>
          </cell>
          <cell r="I52">
            <v>202900</v>
          </cell>
          <cell r="K52">
            <v>800</v>
          </cell>
          <cell r="L52" t="str">
            <v>10 03</v>
          </cell>
          <cell r="M52" t="str">
            <v>03 0 8961</v>
          </cell>
          <cell r="N52" t="str">
            <v>240, 310</v>
          </cell>
        </row>
        <row r="53">
          <cell r="C53">
            <v>17573.5</v>
          </cell>
          <cell r="D53">
            <v>17370</v>
          </cell>
          <cell r="E53">
            <v>17370</v>
          </cell>
          <cell r="F53">
            <v>18031</v>
          </cell>
          <cell r="G53">
            <v>18212</v>
          </cell>
          <cell r="H53">
            <v>18395</v>
          </cell>
          <cell r="I53">
            <v>18580</v>
          </cell>
          <cell r="K53">
            <v>800</v>
          </cell>
          <cell r="L53" t="str">
            <v>10 03</v>
          </cell>
          <cell r="M53" t="str">
            <v>03 0 8962</v>
          </cell>
          <cell r="N53" t="str">
            <v>240, 310</v>
          </cell>
        </row>
        <row r="54">
          <cell r="C54">
            <v>2228</v>
          </cell>
          <cell r="D54">
            <v>1910</v>
          </cell>
          <cell r="E54">
            <v>1910</v>
          </cell>
          <cell r="F54">
            <v>1710</v>
          </cell>
          <cell r="G54">
            <v>1710</v>
          </cell>
          <cell r="H54">
            <v>1710</v>
          </cell>
          <cell r="I54">
            <v>1710</v>
          </cell>
          <cell r="K54">
            <v>800</v>
          </cell>
          <cell r="L54" t="str">
            <v>10 03</v>
          </cell>
          <cell r="M54" t="str">
            <v>03 0 8963</v>
          </cell>
          <cell r="N54" t="str">
            <v>240, 310</v>
          </cell>
        </row>
        <row r="55">
          <cell r="C55">
            <v>22300</v>
          </cell>
          <cell r="D55">
            <v>18990</v>
          </cell>
          <cell r="E55">
            <v>18990</v>
          </cell>
          <cell r="F55">
            <v>31650</v>
          </cell>
          <cell r="G55">
            <v>31650</v>
          </cell>
          <cell r="H55">
            <v>31650</v>
          </cell>
          <cell r="I55">
            <v>31650</v>
          </cell>
          <cell r="K55">
            <v>800</v>
          </cell>
          <cell r="L55" t="str">
            <v>10 03</v>
          </cell>
          <cell r="M55" t="str">
            <v>03 0 8964</v>
          </cell>
          <cell r="N55" t="str">
            <v>240, 310</v>
          </cell>
        </row>
        <row r="56">
          <cell r="C56">
            <v>161532</v>
          </cell>
          <cell r="D56">
            <v>164322</v>
          </cell>
          <cell r="E56">
            <v>164322</v>
          </cell>
          <cell r="F56">
            <v>164322</v>
          </cell>
          <cell r="G56">
            <v>164322</v>
          </cell>
          <cell r="H56">
            <v>164322</v>
          </cell>
          <cell r="I56">
            <v>164322</v>
          </cell>
          <cell r="K56">
            <v>800</v>
          </cell>
          <cell r="L56" t="str">
            <v>10 03</v>
          </cell>
          <cell r="M56" t="str">
            <v>03 2 0402</v>
          </cell>
          <cell r="N56" t="str">
            <v>240, 320, 520, 610</v>
          </cell>
        </row>
        <row r="57">
          <cell r="K57">
            <v>800</v>
          </cell>
          <cell r="L57" t="str">
            <v>10 03</v>
          </cell>
          <cell r="M57" t="str">
            <v>-</v>
          </cell>
          <cell r="N57" t="str">
            <v>-</v>
          </cell>
        </row>
        <row r="58">
          <cell r="C58">
            <v>10599.3</v>
          </cell>
          <cell r="D58">
            <v>11655.7</v>
          </cell>
          <cell r="E58">
            <v>12205.2</v>
          </cell>
          <cell r="F58">
            <v>5079</v>
          </cell>
          <cell r="G58">
            <v>5235</v>
          </cell>
          <cell r="H58">
            <v>5374</v>
          </cell>
          <cell r="I58">
            <v>5496</v>
          </cell>
          <cell r="K58">
            <v>800</v>
          </cell>
          <cell r="L58" t="str">
            <v>10 04</v>
          </cell>
          <cell r="M58" t="str">
            <v>03 0 5260</v>
          </cell>
          <cell r="N58" t="str">
            <v>240, 310</v>
          </cell>
        </row>
        <row r="59">
          <cell r="C59">
            <v>282.39999999999998</v>
          </cell>
          <cell r="D59">
            <v>282.89999999999998</v>
          </cell>
          <cell r="E59">
            <v>255</v>
          </cell>
          <cell r="F59">
            <v>333</v>
          </cell>
          <cell r="G59">
            <v>333</v>
          </cell>
          <cell r="H59">
            <v>333</v>
          </cell>
          <cell r="I59">
            <v>333</v>
          </cell>
          <cell r="K59">
            <v>800</v>
          </cell>
          <cell r="L59" t="str">
            <v>10 04</v>
          </cell>
          <cell r="M59" t="str">
            <v>03 0 5940</v>
          </cell>
          <cell r="N59" t="str">
            <v>110, 240</v>
          </cell>
        </row>
        <row r="60">
          <cell r="C60">
            <v>3000</v>
          </cell>
          <cell r="D60">
            <v>3000</v>
          </cell>
          <cell r="E60">
            <v>3000</v>
          </cell>
          <cell r="F60">
            <v>3200</v>
          </cell>
          <cell r="G60">
            <v>3400</v>
          </cell>
          <cell r="H60">
            <v>3600</v>
          </cell>
          <cell r="I60">
            <v>3800</v>
          </cell>
          <cell r="K60">
            <v>800</v>
          </cell>
          <cell r="L60" t="str">
            <v>10 04</v>
          </cell>
          <cell r="M60" t="str">
            <v>03 0 8980</v>
          </cell>
          <cell r="N60">
            <v>310</v>
          </cell>
        </row>
        <row r="61">
          <cell r="K61">
            <v>800</v>
          </cell>
          <cell r="L61" t="str">
            <v>10 06</v>
          </cell>
          <cell r="M61" t="str">
            <v>03 0 2231</v>
          </cell>
          <cell r="N61">
            <v>610</v>
          </cell>
        </row>
        <row r="62">
          <cell r="L62" t="str">
            <v>-</v>
          </cell>
          <cell r="M62" t="str">
            <v>-</v>
          </cell>
          <cell r="N62" t="str">
            <v>-</v>
          </cell>
        </row>
        <row r="63">
          <cell r="C63">
            <v>54758.8</v>
          </cell>
          <cell r="D63">
            <v>22844.3</v>
          </cell>
          <cell r="E63">
            <v>22844.3</v>
          </cell>
          <cell r="F63">
            <v>62484.6</v>
          </cell>
          <cell r="G63">
            <v>67483.399999999994</v>
          </cell>
          <cell r="H63">
            <v>72882.100000000006</v>
          </cell>
          <cell r="I63">
            <v>78712.7</v>
          </cell>
          <cell r="K63">
            <v>801</v>
          </cell>
          <cell r="L63" t="str">
            <v>07 02</v>
          </cell>
          <cell r="M63" t="str">
            <v>03 0 2310</v>
          </cell>
          <cell r="N63" t="str">
            <v>110, 240, 610, 850</v>
          </cell>
        </row>
        <row r="64">
          <cell r="C64">
            <v>166744</v>
          </cell>
          <cell r="D64">
            <v>151835</v>
          </cell>
          <cell r="E64">
            <v>144338</v>
          </cell>
          <cell r="F64">
            <v>190269.5</v>
          </cell>
          <cell r="G64">
            <v>205491.1</v>
          </cell>
          <cell r="H64">
            <v>221930.4</v>
          </cell>
          <cell r="I64">
            <v>239684.8</v>
          </cell>
          <cell r="K64">
            <v>801</v>
          </cell>
          <cell r="L64" t="str">
            <v>07 02</v>
          </cell>
          <cell r="M64" t="str">
            <v>03 0 4207</v>
          </cell>
          <cell r="N64">
            <v>530</v>
          </cell>
        </row>
        <row r="65">
          <cell r="C65">
            <v>48207</v>
          </cell>
          <cell r="D65">
            <v>45826.7</v>
          </cell>
          <cell r="E65">
            <v>44026.6</v>
          </cell>
          <cell r="F65">
            <v>55008.4</v>
          </cell>
          <cell r="G65">
            <v>59409.1</v>
          </cell>
          <cell r="H65">
            <v>64161.8</v>
          </cell>
          <cell r="I65">
            <v>69294.7</v>
          </cell>
          <cell r="K65">
            <v>801</v>
          </cell>
          <cell r="L65" t="str">
            <v>07 07</v>
          </cell>
          <cell r="M65" t="str">
            <v>02 0 4301</v>
          </cell>
          <cell r="N65">
            <v>620</v>
          </cell>
        </row>
        <row r="66">
          <cell r="C66">
            <v>6152.1</v>
          </cell>
          <cell r="D66">
            <v>0</v>
          </cell>
          <cell r="E66">
            <v>0</v>
          </cell>
          <cell r="F66">
            <v>7020.1</v>
          </cell>
          <cell r="G66">
            <v>7581.7</v>
          </cell>
          <cell r="H66">
            <v>8188.2</v>
          </cell>
          <cell r="I66">
            <v>8843.2999999999993</v>
          </cell>
          <cell r="K66">
            <v>801</v>
          </cell>
          <cell r="L66" t="str">
            <v>07 07</v>
          </cell>
          <cell r="M66" t="str">
            <v>02 0 7432</v>
          </cell>
          <cell r="N66" t="str">
            <v>240, 610, 621</v>
          </cell>
        </row>
        <row r="67">
          <cell r="C67">
            <v>400</v>
          </cell>
          <cell r="D67">
            <v>0</v>
          </cell>
          <cell r="E67">
            <v>0</v>
          </cell>
          <cell r="F67">
            <v>456.4</v>
          </cell>
          <cell r="G67">
            <v>492.9</v>
          </cell>
          <cell r="H67">
            <v>532.29999999999995</v>
          </cell>
          <cell r="I67">
            <v>574.9</v>
          </cell>
          <cell r="K67">
            <v>801</v>
          </cell>
          <cell r="L67" t="str">
            <v>07 09</v>
          </cell>
          <cell r="M67" t="str">
            <v>03 0 6523</v>
          </cell>
          <cell r="N67">
            <v>630</v>
          </cell>
        </row>
        <row r="68">
          <cell r="C68">
            <v>398819</v>
          </cell>
          <cell r="D68">
            <v>381019.8</v>
          </cell>
          <cell r="E68">
            <v>367585.1</v>
          </cell>
          <cell r="F68">
            <v>455087.4</v>
          </cell>
          <cell r="G68">
            <v>491494.40000000002</v>
          </cell>
          <cell r="H68">
            <v>530814</v>
          </cell>
          <cell r="I68">
            <v>573279.1</v>
          </cell>
          <cell r="K68">
            <v>801</v>
          </cell>
          <cell r="L68" t="str">
            <v>10 04</v>
          </cell>
          <cell r="M68" t="str">
            <v>03 0 4207</v>
          </cell>
          <cell r="N68">
            <v>530</v>
          </cell>
        </row>
        <row r="69">
          <cell r="C69">
            <v>18407</v>
          </cell>
          <cell r="D69">
            <v>17498.2</v>
          </cell>
          <cell r="E69">
            <v>16810.8</v>
          </cell>
          <cell r="F69">
            <v>21004</v>
          </cell>
          <cell r="G69">
            <v>22684.3</v>
          </cell>
          <cell r="H69">
            <v>24499</v>
          </cell>
          <cell r="I69">
            <v>26458.9</v>
          </cell>
          <cell r="K69">
            <v>801</v>
          </cell>
          <cell r="L69" t="str">
            <v>10 04</v>
          </cell>
          <cell r="M69" t="str">
            <v>03 0 4209</v>
          </cell>
          <cell r="N69">
            <v>530</v>
          </cell>
        </row>
        <row r="70">
          <cell r="C70">
            <v>85362</v>
          </cell>
          <cell r="D70">
            <v>81828.800000000003</v>
          </cell>
          <cell r="E70">
            <v>79462.399999999994</v>
          </cell>
          <cell r="F70">
            <v>97405.5</v>
          </cell>
          <cell r="G70">
            <v>105197.9</v>
          </cell>
          <cell r="H70">
            <v>113613.7</v>
          </cell>
          <cell r="I70">
            <v>122702.8</v>
          </cell>
          <cell r="K70">
            <v>801</v>
          </cell>
          <cell r="L70" t="str">
            <v>10 04</v>
          </cell>
          <cell r="M70" t="str">
            <v>03 0 4216, 03 0 5082</v>
          </cell>
          <cell r="N70">
            <v>530</v>
          </cell>
        </row>
        <row r="71">
          <cell r="C71">
            <v>132</v>
          </cell>
          <cell r="D71">
            <v>0</v>
          </cell>
          <cell r="E71">
            <v>0</v>
          </cell>
          <cell r="F71">
            <v>150.6</v>
          </cell>
          <cell r="G71">
            <v>162.6</v>
          </cell>
          <cell r="H71">
            <v>175.6</v>
          </cell>
          <cell r="I71">
            <v>189.6</v>
          </cell>
          <cell r="K71">
            <v>801</v>
          </cell>
          <cell r="L71" t="str">
            <v>10 04</v>
          </cell>
          <cell r="M71" t="str">
            <v>03 1 0130</v>
          </cell>
          <cell r="N71">
            <v>520</v>
          </cell>
        </row>
        <row r="72">
          <cell r="C72">
            <v>1300</v>
          </cell>
          <cell r="D72">
            <v>150</v>
          </cell>
          <cell r="E72">
            <v>150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814</v>
          </cell>
          <cell r="L72" t="str">
            <v>07 07</v>
          </cell>
          <cell r="M72" t="str">
            <v>08 0 7432</v>
          </cell>
          <cell r="N72">
            <v>610</v>
          </cell>
        </row>
        <row r="76">
          <cell r="K76">
            <v>800</v>
          </cell>
          <cell r="L76" t="str">
            <v>10 02</v>
          </cell>
          <cell r="M76" t="str">
            <v>03 0 2328</v>
          </cell>
          <cell r="N76">
            <v>610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103200</v>
          </cell>
          <cell r="G77">
            <v>47400</v>
          </cell>
          <cell r="H77">
            <v>39400</v>
          </cell>
          <cell r="I77">
            <v>14400</v>
          </cell>
          <cell r="K77">
            <v>800</v>
          </cell>
          <cell r="L77" t="str">
            <v>10 02</v>
          </cell>
          <cell r="M77" t="str">
            <v>03 0 2328</v>
          </cell>
          <cell r="N77">
            <v>610</v>
          </cell>
        </row>
        <row r="78">
          <cell r="C78">
            <v>359</v>
          </cell>
          <cell r="K78">
            <v>800</v>
          </cell>
          <cell r="L78" t="str">
            <v>10 02</v>
          </cell>
          <cell r="M78" t="str">
            <v>03 0 2328</v>
          </cell>
          <cell r="N78">
            <v>610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55</v>
          </cell>
          <cell r="G79">
            <v>60</v>
          </cell>
          <cell r="H79">
            <v>65</v>
          </cell>
          <cell r="I79">
            <v>70</v>
          </cell>
          <cell r="K79">
            <v>800</v>
          </cell>
          <cell r="L79" t="str">
            <v>10 02</v>
          </cell>
          <cell r="M79" t="str">
            <v>03 0 2328</v>
          </cell>
          <cell r="N79">
            <v>610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1300</v>
          </cell>
          <cell r="G80">
            <v>1500</v>
          </cell>
          <cell r="H80">
            <v>1700</v>
          </cell>
          <cell r="I80">
            <v>1200</v>
          </cell>
          <cell r="K80">
            <v>800</v>
          </cell>
          <cell r="L80" t="str">
            <v>10 02</v>
          </cell>
          <cell r="M80" t="str">
            <v>03 0 2328</v>
          </cell>
          <cell r="N80">
            <v>610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350</v>
          </cell>
          <cell r="G81">
            <v>400</v>
          </cell>
          <cell r="H81">
            <v>450</v>
          </cell>
          <cell r="I81">
            <v>500</v>
          </cell>
          <cell r="K81">
            <v>800</v>
          </cell>
          <cell r="L81" t="str">
            <v>10 02</v>
          </cell>
          <cell r="M81" t="str">
            <v>03 0 2328</v>
          </cell>
          <cell r="N81">
            <v>610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30000</v>
          </cell>
          <cell r="G82">
            <v>20000</v>
          </cell>
          <cell r="H82">
            <v>16500</v>
          </cell>
          <cell r="I82">
            <v>7500</v>
          </cell>
          <cell r="K82">
            <v>800</v>
          </cell>
          <cell r="L82" t="str">
            <v>10 02</v>
          </cell>
          <cell r="M82" t="str">
            <v>03 0 2329</v>
          </cell>
          <cell r="N82">
            <v>240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350</v>
          </cell>
          <cell r="G83">
            <v>400</v>
          </cell>
          <cell r="H83">
            <v>500</v>
          </cell>
          <cell r="I83">
            <v>550</v>
          </cell>
          <cell r="K83">
            <v>800</v>
          </cell>
          <cell r="L83" t="str">
            <v>10 02</v>
          </cell>
          <cell r="M83" t="str">
            <v>-</v>
          </cell>
          <cell r="N83" t="str">
            <v>-</v>
          </cell>
        </row>
        <row r="84">
          <cell r="C84">
            <v>563631</v>
          </cell>
          <cell r="D84">
            <v>535801.69999999995</v>
          </cell>
          <cell r="E84">
            <v>514754.3</v>
          </cell>
          <cell r="F84">
            <v>1137165.7</v>
          </cell>
          <cell r="G84">
            <v>1236462.8</v>
          </cell>
          <cell r="H84">
            <v>743808.3</v>
          </cell>
          <cell r="I84">
            <v>772086.7</v>
          </cell>
          <cell r="K84">
            <v>800</v>
          </cell>
          <cell r="L84" t="str">
            <v>10 02</v>
          </cell>
          <cell r="N84">
            <v>530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2300</v>
          </cell>
          <cell r="G85">
            <v>2320</v>
          </cell>
          <cell r="H85">
            <v>1770</v>
          </cell>
          <cell r="I85">
            <v>0</v>
          </cell>
          <cell r="K85">
            <v>800</v>
          </cell>
          <cell r="L85" t="str">
            <v>10 02</v>
          </cell>
          <cell r="N85">
            <v>530</v>
          </cell>
        </row>
        <row r="86">
          <cell r="K86">
            <v>800</v>
          </cell>
          <cell r="L86" t="str">
            <v>10 06</v>
          </cell>
          <cell r="M86" t="str">
            <v>03 0 2231</v>
          </cell>
          <cell r="N86">
            <v>610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440</v>
          </cell>
          <cell r="G87">
            <v>450</v>
          </cell>
          <cell r="H87">
            <v>460</v>
          </cell>
          <cell r="I87">
            <v>470</v>
          </cell>
          <cell r="K87">
            <v>800</v>
          </cell>
          <cell r="L87" t="str">
            <v>10 06</v>
          </cell>
          <cell r="M87" t="str">
            <v>-</v>
          </cell>
          <cell r="N87" t="str">
            <v>-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50</v>
          </cell>
          <cell r="G88">
            <v>50</v>
          </cell>
          <cell r="H88">
            <v>50</v>
          </cell>
          <cell r="I88">
            <v>50</v>
          </cell>
          <cell r="K88">
            <v>800</v>
          </cell>
          <cell r="L88" t="str">
            <v>10 06</v>
          </cell>
          <cell r="M88" t="str">
            <v>-</v>
          </cell>
          <cell r="N88" t="str">
            <v>-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130</v>
          </cell>
          <cell r="G89">
            <v>140</v>
          </cell>
          <cell r="H89">
            <v>150</v>
          </cell>
          <cell r="I89">
            <v>160</v>
          </cell>
          <cell r="K89">
            <v>800</v>
          </cell>
          <cell r="L89" t="str">
            <v>10 06</v>
          </cell>
          <cell r="M89" t="str">
            <v>-</v>
          </cell>
          <cell r="N89" t="str">
            <v>-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430</v>
          </cell>
          <cell r="G90">
            <v>440</v>
          </cell>
          <cell r="H90">
            <v>450</v>
          </cell>
          <cell r="I90">
            <v>460</v>
          </cell>
          <cell r="K90">
            <v>800</v>
          </cell>
          <cell r="L90" t="str">
            <v>10 06</v>
          </cell>
          <cell r="M90" t="str">
            <v>-</v>
          </cell>
          <cell r="N90" t="str">
            <v>-</v>
          </cell>
        </row>
        <row r="104">
          <cell r="C104">
            <v>177416</v>
          </cell>
          <cell r="D104">
            <v>180206</v>
          </cell>
          <cell r="E104">
            <v>180206</v>
          </cell>
          <cell r="F104">
            <v>180206</v>
          </cell>
          <cell r="G104">
            <v>180206</v>
          </cell>
          <cell r="H104">
            <v>180206</v>
          </cell>
          <cell r="I104">
            <v>180206</v>
          </cell>
        </row>
        <row r="109">
          <cell r="C109">
            <v>987811.39999999991</v>
          </cell>
          <cell r="D109">
            <v>949097.79999999993</v>
          </cell>
          <cell r="E109">
            <v>928058</v>
          </cell>
          <cell r="F109">
            <v>1706983.9</v>
          </cell>
          <cell r="G109">
            <v>1740950.9000000001</v>
          </cell>
          <cell r="H109">
            <v>1236257.7</v>
          </cell>
          <cell r="I109">
            <v>1228476.8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5 только МО РК"/>
      <sheetName val="табл 6 только МО РК"/>
      <sheetName val="табл 7 только по МО РК"/>
      <sheetName val="табл 10 только МО РК"/>
    </sheetNames>
    <sheetDataSet>
      <sheetData sheetId="0"/>
      <sheetData sheetId="1">
        <row r="69">
          <cell r="B69" t="str">
            <v xml:space="preserve">Предоставление мер социальной поддержки детям-сиротам и детям, оставшимся без попечения родителей, воспитывающихся на семейных формах попечения, выплата вознаграждений приемным родителям, опекунам (попечителям)  </v>
          </cell>
        </row>
        <row r="73">
          <cell r="B73" t="str">
            <v xml:space="preserve">Осуществление государственных полномочий Республики Карелия по организации и осуществлению деятельности органов опеки и попечительства 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T39"/>
  <sheetViews>
    <sheetView zoomScale="85" zoomScaleNormal="85" workbookViewId="0">
      <selection activeCell="A39" sqref="A39:L39"/>
    </sheetView>
  </sheetViews>
  <sheetFormatPr defaultRowHeight="12.75" x14ac:dyDescent="0.2"/>
  <cols>
    <col min="1" max="1" width="39.85546875" customWidth="1"/>
    <col min="4" max="4" width="8.7109375" customWidth="1"/>
    <col min="8" max="8" width="8.7109375" customWidth="1"/>
    <col min="9" max="9" width="8.5703125" customWidth="1"/>
    <col min="10" max="10" width="8.7109375" customWidth="1"/>
    <col min="11" max="11" width="11.28515625" customWidth="1"/>
    <col min="12" max="12" width="11.5703125" customWidth="1"/>
    <col min="13" max="13" width="13" customWidth="1"/>
    <col min="14" max="14" width="11.140625" customWidth="1"/>
    <col min="15" max="15" width="13.5703125" customWidth="1"/>
    <col min="16" max="16" width="11.42578125" customWidth="1"/>
    <col min="17" max="17" width="14.28515625" customWidth="1"/>
  </cols>
  <sheetData>
    <row r="1" spans="1:20" ht="15.75" x14ac:dyDescent="0.25">
      <c r="L1" s="84" t="s">
        <v>484</v>
      </c>
    </row>
    <row r="2" spans="1:20" ht="15.75" x14ac:dyDescent="0.25">
      <c r="A2" s="201" t="s">
        <v>485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20" ht="15.75" x14ac:dyDescent="0.25">
      <c r="A3" s="201" t="s">
        <v>486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20" ht="26.25" customHeight="1" x14ac:dyDescent="0.25">
      <c r="A4" s="85"/>
      <c r="K4" s="141"/>
      <c r="L4" s="141"/>
      <c r="M4" s="141"/>
      <c r="N4" s="141"/>
      <c r="O4" s="141"/>
      <c r="P4" s="141"/>
      <c r="Q4" s="141"/>
      <c r="R4" s="141"/>
    </row>
    <row r="5" spans="1:20" s="87" customFormat="1" ht="33" customHeight="1" x14ac:dyDescent="0.2">
      <c r="A5" s="202" t="s">
        <v>487</v>
      </c>
      <c r="B5" s="203" t="s">
        <v>488</v>
      </c>
      <c r="C5" s="203"/>
      <c r="D5" s="203"/>
      <c r="E5" s="203"/>
      <c r="F5" s="203"/>
      <c r="G5" s="203"/>
      <c r="H5" s="203"/>
      <c r="I5" s="203"/>
      <c r="J5" s="203" t="s">
        <v>489</v>
      </c>
      <c r="K5" s="203"/>
      <c r="L5" s="203"/>
      <c r="M5" s="203"/>
      <c r="N5" s="203"/>
      <c r="O5" s="203"/>
      <c r="P5" s="203"/>
      <c r="Q5" s="203"/>
    </row>
    <row r="6" spans="1:20" s="87" customFormat="1" ht="25.5" x14ac:dyDescent="0.2">
      <c r="A6" s="202"/>
      <c r="B6" s="86" t="s">
        <v>61</v>
      </c>
      <c r="C6" s="86" t="s">
        <v>490</v>
      </c>
      <c r="D6" s="86" t="s">
        <v>491</v>
      </c>
      <c r="E6" s="86" t="s">
        <v>492</v>
      </c>
      <c r="F6" s="86" t="s">
        <v>493</v>
      </c>
      <c r="G6" s="86" t="s">
        <v>494</v>
      </c>
      <c r="H6" s="86" t="s">
        <v>495</v>
      </c>
      <c r="I6" s="86" t="s">
        <v>496</v>
      </c>
      <c r="J6" s="86" t="s">
        <v>62</v>
      </c>
      <c r="K6" s="86" t="s">
        <v>490</v>
      </c>
      <c r="L6" s="86" t="s">
        <v>491</v>
      </c>
      <c r="M6" s="86" t="s">
        <v>492</v>
      </c>
      <c r="N6" s="86" t="s">
        <v>493</v>
      </c>
      <c r="O6" s="86" t="s">
        <v>494</v>
      </c>
      <c r="P6" s="86" t="s">
        <v>495</v>
      </c>
      <c r="Q6" s="86" t="s">
        <v>496</v>
      </c>
    </row>
    <row r="7" spans="1:20" s="87" customFormat="1" x14ac:dyDescent="0.2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20" s="87" customFormat="1" ht="25.5" x14ac:dyDescent="0.2">
      <c r="A8" s="88" t="s">
        <v>497</v>
      </c>
      <c r="B8" s="86" t="s">
        <v>498</v>
      </c>
      <c r="C8" s="86" t="s">
        <v>498</v>
      </c>
      <c r="D8" s="86" t="s">
        <v>498</v>
      </c>
      <c r="E8" s="86" t="s">
        <v>498</v>
      </c>
      <c r="F8" s="86" t="s">
        <v>498</v>
      </c>
      <c r="G8" s="86" t="s">
        <v>498</v>
      </c>
      <c r="H8" s="86" t="s">
        <v>498</v>
      </c>
      <c r="I8" s="86" t="s">
        <v>498</v>
      </c>
      <c r="J8" s="86" t="s">
        <v>498</v>
      </c>
      <c r="K8" s="86"/>
      <c r="L8" s="86"/>
      <c r="M8" s="86"/>
      <c r="N8" s="86"/>
      <c r="O8" s="86"/>
      <c r="P8" s="86"/>
      <c r="Q8" s="86"/>
      <c r="T8" s="139"/>
    </row>
    <row r="9" spans="1:20" s="87" customFormat="1" ht="39" customHeight="1" x14ac:dyDescent="0.2">
      <c r="A9" s="89" t="s">
        <v>499</v>
      </c>
      <c r="B9" s="86" t="s">
        <v>498</v>
      </c>
      <c r="C9" s="86" t="s">
        <v>498</v>
      </c>
      <c r="D9" s="86" t="s">
        <v>498</v>
      </c>
      <c r="E9" s="86" t="s">
        <v>498</v>
      </c>
      <c r="F9" s="86" t="s">
        <v>498</v>
      </c>
      <c r="G9" s="86" t="s">
        <v>498</v>
      </c>
      <c r="H9" s="86" t="s">
        <v>498</v>
      </c>
      <c r="I9" s="86" t="s">
        <v>498</v>
      </c>
      <c r="J9" s="86" t="s">
        <v>498</v>
      </c>
      <c r="K9" s="150">
        <v>1694459.9</v>
      </c>
      <c r="L9" s="150">
        <v>1670467.8</v>
      </c>
      <c r="M9" s="150">
        <v>1754832.8</v>
      </c>
      <c r="N9" s="150">
        <v>2147171.7000000002</v>
      </c>
      <c r="O9" s="150">
        <v>2318487</v>
      </c>
      <c r="P9" s="150">
        <v>1890146.9</v>
      </c>
      <c r="Q9" s="150">
        <v>1981614.8</v>
      </c>
    </row>
    <row r="10" spans="1:20" s="87" customFormat="1" ht="38.25" x14ac:dyDescent="0.2">
      <c r="A10" s="88" t="s">
        <v>60</v>
      </c>
      <c r="B10" s="86" t="s">
        <v>498</v>
      </c>
      <c r="C10" s="86" t="s">
        <v>498</v>
      </c>
      <c r="D10" s="86" t="s">
        <v>498</v>
      </c>
      <c r="E10" s="86" t="s">
        <v>498</v>
      </c>
      <c r="F10" s="86" t="s">
        <v>498</v>
      </c>
      <c r="G10" s="86" t="s">
        <v>498</v>
      </c>
      <c r="H10" s="86" t="s">
        <v>498</v>
      </c>
      <c r="I10" s="86" t="s">
        <v>498</v>
      </c>
      <c r="J10" s="86" t="s">
        <v>498</v>
      </c>
      <c r="K10" s="150">
        <v>81969</v>
      </c>
      <c r="L10" s="150">
        <v>10000</v>
      </c>
      <c r="M10" s="150">
        <v>10000</v>
      </c>
      <c r="N10" s="150">
        <v>85756</v>
      </c>
      <c r="O10" s="150">
        <v>85756</v>
      </c>
      <c r="P10" s="150">
        <v>85756</v>
      </c>
      <c r="Q10" s="150">
        <v>85756</v>
      </c>
    </row>
    <row r="11" spans="1:20" s="87" customFormat="1" x14ac:dyDescent="0.2">
      <c r="A11" s="200" t="s">
        <v>500</v>
      </c>
      <c r="B11" s="200" t="s">
        <v>501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0" s="87" customFormat="1" ht="18" customHeight="1" x14ac:dyDescent="0.2">
      <c r="A12" s="200"/>
    </row>
    <row r="13" spans="1:20" s="87" customFormat="1" ht="26.25" customHeight="1" x14ac:dyDescent="0.2">
      <c r="A13" s="90" t="s">
        <v>502</v>
      </c>
      <c r="B13" s="86">
        <v>4650</v>
      </c>
      <c r="C13" s="86">
        <v>4100</v>
      </c>
      <c r="D13" s="17">
        <v>500</v>
      </c>
      <c r="E13" s="17">
        <v>500</v>
      </c>
      <c r="F13" s="17">
        <v>4300</v>
      </c>
      <c r="G13" s="17">
        <v>4300</v>
      </c>
      <c r="H13" s="17">
        <v>4300</v>
      </c>
      <c r="I13" s="17">
        <v>4300</v>
      </c>
      <c r="J13" s="86" t="s">
        <v>498</v>
      </c>
      <c r="K13" s="86" t="s">
        <v>498</v>
      </c>
      <c r="L13" s="86" t="s">
        <v>498</v>
      </c>
      <c r="M13" s="86" t="s">
        <v>498</v>
      </c>
      <c r="N13" s="86" t="s">
        <v>498</v>
      </c>
      <c r="O13" s="86" t="s">
        <v>498</v>
      </c>
      <c r="P13" s="86" t="s">
        <v>498</v>
      </c>
      <c r="Q13" s="86" t="s">
        <v>498</v>
      </c>
    </row>
    <row r="14" spans="1:20" s="87" customFormat="1" ht="26.25" customHeight="1" x14ac:dyDescent="0.2">
      <c r="A14" s="200" t="s">
        <v>520</v>
      </c>
      <c r="B14" s="200" t="s">
        <v>521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20" s="87" customFormat="1" ht="26.25" customHeight="1" x14ac:dyDescent="0.2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1:20" s="87" customFormat="1" ht="26.25" customHeight="1" x14ac:dyDescent="0.2">
      <c r="A16" s="88" t="s">
        <v>515</v>
      </c>
      <c r="B16" s="86">
        <v>11000</v>
      </c>
      <c r="C16" s="86">
        <v>11000</v>
      </c>
      <c r="D16" s="86">
        <v>11000</v>
      </c>
      <c r="E16" s="86">
        <v>11000</v>
      </c>
      <c r="F16" s="86">
        <v>11000</v>
      </c>
      <c r="G16" s="86">
        <v>11000</v>
      </c>
      <c r="H16" s="86">
        <v>11000</v>
      </c>
      <c r="I16" s="86">
        <v>11000</v>
      </c>
      <c r="J16" s="86" t="s">
        <v>498</v>
      </c>
      <c r="K16" s="86" t="s">
        <v>498</v>
      </c>
      <c r="L16" s="86" t="s">
        <v>498</v>
      </c>
      <c r="M16" s="86" t="s">
        <v>498</v>
      </c>
      <c r="N16" s="86" t="s">
        <v>498</v>
      </c>
      <c r="O16" s="86" t="s">
        <v>498</v>
      </c>
      <c r="P16" s="86" t="s">
        <v>498</v>
      </c>
      <c r="Q16" s="86" t="s">
        <v>498</v>
      </c>
    </row>
    <row r="17" spans="1:17" s="87" customFormat="1" ht="26.25" customHeight="1" x14ac:dyDescent="0.2">
      <c r="A17" s="200" t="s">
        <v>522</v>
      </c>
      <c r="B17" s="200" t="s">
        <v>523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1:17" s="87" customFormat="1" ht="26.25" customHeight="1" x14ac:dyDescent="0.2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1:17" s="87" customFormat="1" ht="26.25" customHeight="1" x14ac:dyDescent="0.2">
      <c r="A19" s="88" t="s">
        <v>515</v>
      </c>
      <c r="B19" s="86">
        <v>20</v>
      </c>
      <c r="C19" s="86">
        <v>7</v>
      </c>
      <c r="D19" s="86">
        <v>7</v>
      </c>
      <c r="E19" s="86">
        <v>7</v>
      </c>
      <c r="F19" s="86">
        <v>7</v>
      </c>
      <c r="G19" s="86">
        <v>7</v>
      </c>
      <c r="H19" s="86">
        <v>7</v>
      </c>
      <c r="I19" s="86">
        <v>7</v>
      </c>
      <c r="J19" s="86" t="s">
        <v>498</v>
      </c>
      <c r="K19" s="86" t="s">
        <v>498</v>
      </c>
      <c r="L19" s="86" t="s">
        <v>498</v>
      </c>
      <c r="M19" s="86" t="s">
        <v>498</v>
      </c>
      <c r="N19" s="86" t="s">
        <v>498</v>
      </c>
      <c r="O19" s="86" t="s">
        <v>498</v>
      </c>
      <c r="P19" s="86" t="s">
        <v>498</v>
      </c>
      <c r="Q19" s="86" t="s">
        <v>498</v>
      </c>
    </row>
    <row r="20" spans="1:17" s="87" customFormat="1" ht="39" customHeight="1" x14ac:dyDescent="0.2">
      <c r="A20" s="89" t="s">
        <v>254</v>
      </c>
      <c r="B20" s="86" t="s">
        <v>498</v>
      </c>
      <c r="C20" s="86" t="s">
        <v>498</v>
      </c>
      <c r="D20" s="86" t="s">
        <v>498</v>
      </c>
      <c r="E20" s="86" t="s">
        <v>498</v>
      </c>
      <c r="F20" s="86" t="s">
        <v>498</v>
      </c>
      <c r="G20" s="86" t="s">
        <v>498</v>
      </c>
      <c r="H20" s="86" t="s">
        <v>498</v>
      </c>
      <c r="I20" s="86" t="s">
        <v>498</v>
      </c>
      <c r="J20" s="86" t="s">
        <v>498</v>
      </c>
      <c r="K20" s="150">
        <v>987811.4</v>
      </c>
      <c r="L20" s="150">
        <v>949097.8</v>
      </c>
      <c r="M20" s="150">
        <v>928058</v>
      </c>
      <c r="N20" s="150">
        <v>1706983.9</v>
      </c>
      <c r="O20" s="150">
        <v>1740950.9</v>
      </c>
      <c r="P20" s="150">
        <v>1236257.7</v>
      </c>
      <c r="Q20" s="150">
        <v>1228476.8</v>
      </c>
    </row>
    <row r="21" spans="1:17" s="87" customFormat="1" ht="79.5" customHeight="1" x14ac:dyDescent="0.2">
      <c r="A21" s="88" t="s">
        <v>512</v>
      </c>
      <c r="B21" s="86" t="s">
        <v>498</v>
      </c>
      <c r="C21" s="86" t="s">
        <v>498</v>
      </c>
      <c r="D21" s="86" t="s">
        <v>498</v>
      </c>
      <c r="E21" s="86" t="s">
        <v>498</v>
      </c>
      <c r="F21" s="86" t="s">
        <v>498</v>
      </c>
      <c r="G21" s="86" t="s">
        <v>498</v>
      </c>
      <c r="H21" s="86" t="s">
        <v>498</v>
      </c>
      <c r="I21" s="86" t="s">
        <v>498</v>
      </c>
      <c r="J21" s="86" t="s">
        <v>498</v>
      </c>
      <c r="K21" s="150">
        <v>422107.7</v>
      </c>
      <c r="L21" s="150">
        <v>411222.5</v>
      </c>
      <c r="M21" s="150">
        <v>411122.4</v>
      </c>
      <c r="N21" s="150">
        <v>428400</v>
      </c>
      <c r="O21" s="150">
        <v>428400</v>
      </c>
      <c r="P21" s="150">
        <v>428400</v>
      </c>
      <c r="Q21" s="150">
        <v>428400</v>
      </c>
    </row>
    <row r="22" spans="1:17" s="87" customFormat="1" x14ac:dyDescent="0.2">
      <c r="A22" s="200" t="s">
        <v>513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7" s="87" customFormat="1" ht="33" customHeight="1" x14ac:dyDescent="0.2">
      <c r="A23" s="200"/>
      <c r="B23" s="200" t="s">
        <v>514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s="87" customFormat="1" x14ac:dyDescent="0.2">
      <c r="A24" s="88" t="s">
        <v>515</v>
      </c>
      <c r="B24" s="86">
        <v>983</v>
      </c>
      <c r="C24" s="86">
        <v>1083</v>
      </c>
      <c r="D24" s="86">
        <v>1083</v>
      </c>
      <c r="E24" s="86">
        <v>1083</v>
      </c>
      <c r="F24" s="86">
        <v>1083</v>
      </c>
      <c r="G24" s="86">
        <v>1083</v>
      </c>
      <c r="H24" s="86">
        <v>1083</v>
      </c>
      <c r="I24" s="86">
        <v>1083</v>
      </c>
      <c r="J24" s="86" t="s">
        <v>498</v>
      </c>
      <c r="K24" s="86" t="s">
        <v>498</v>
      </c>
      <c r="L24" s="86" t="s">
        <v>498</v>
      </c>
      <c r="M24" s="86" t="s">
        <v>498</v>
      </c>
      <c r="N24" s="86" t="s">
        <v>498</v>
      </c>
      <c r="O24" s="86" t="s">
        <v>498</v>
      </c>
      <c r="P24" s="86" t="s">
        <v>498</v>
      </c>
      <c r="Q24" s="86" t="s">
        <v>498</v>
      </c>
    </row>
    <row r="25" spans="1:17" s="87" customFormat="1" ht="31.5" customHeight="1" x14ac:dyDescent="0.2">
      <c r="A25" s="200" t="s">
        <v>516</v>
      </c>
      <c r="B25" s="200" t="s">
        <v>517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</row>
    <row r="26" spans="1:17" s="87" customFormat="1" ht="21" customHeight="1" x14ac:dyDescent="0.2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</row>
    <row r="27" spans="1:17" s="87" customFormat="1" x14ac:dyDescent="0.2">
      <c r="A27" s="88" t="s">
        <v>515</v>
      </c>
      <c r="B27" s="86">
        <v>790</v>
      </c>
      <c r="C27" s="86">
        <v>790</v>
      </c>
      <c r="D27" s="86">
        <v>790</v>
      </c>
      <c r="E27" s="86">
        <v>790</v>
      </c>
      <c r="F27" s="86">
        <v>790</v>
      </c>
      <c r="G27" s="86">
        <v>790</v>
      </c>
      <c r="H27" s="86">
        <v>890</v>
      </c>
      <c r="I27" s="86">
        <v>890</v>
      </c>
      <c r="J27" s="86" t="s">
        <v>498</v>
      </c>
      <c r="K27" s="86" t="s">
        <v>498</v>
      </c>
      <c r="L27" s="86" t="s">
        <v>498</v>
      </c>
      <c r="M27" s="86" t="s">
        <v>498</v>
      </c>
      <c r="N27" s="86" t="s">
        <v>498</v>
      </c>
      <c r="O27" s="86" t="s">
        <v>498</v>
      </c>
      <c r="P27" s="86" t="s">
        <v>498</v>
      </c>
      <c r="Q27" s="86" t="s">
        <v>498</v>
      </c>
    </row>
    <row r="28" spans="1:17" s="87" customFormat="1" ht="39.75" customHeight="1" x14ac:dyDescent="0.2">
      <c r="A28" s="200" t="s">
        <v>518</v>
      </c>
      <c r="B28" s="200" t="s">
        <v>519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</row>
    <row r="29" spans="1:17" s="87" customFormat="1" ht="15" customHeight="1" x14ac:dyDescent="0.2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</row>
    <row r="30" spans="1:17" s="87" customFormat="1" x14ac:dyDescent="0.2">
      <c r="A30" s="88" t="s">
        <v>515</v>
      </c>
      <c r="B30" s="86">
        <v>302</v>
      </c>
      <c r="C30" s="86">
        <v>302</v>
      </c>
      <c r="D30" s="86">
        <v>302</v>
      </c>
      <c r="E30" s="86">
        <v>302</v>
      </c>
      <c r="F30" s="86">
        <v>302</v>
      </c>
      <c r="G30" s="86">
        <v>302</v>
      </c>
      <c r="H30" s="86">
        <v>302</v>
      </c>
      <c r="I30" s="86">
        <v>302</v>
      </c>
      <c r="J30" s="86" t="s">
        <v>498</v>
      </c>
      <c r="K30" s="86" t="s">
        <v>498</v>
      </c>
      <c r="L30" s="86" t="s">
        <v>498</v>
      </c>
      <c r="M30" s="86" t="s">
        <v>498</v>
      </c>
      <c r="N30" s="86" t="s">
        <v>498</v>
      </c>
      <c r="O30" s="86" t="s">
        <v>498</v>
      </c>
      <c r="P30" s="86" t="s">
        <v>498</v>
      </c>
      <c r="Q30" s="86" t="s">
        <v>498</v>
      </c>
    </row>
    <row r="31" spans="1:17" s="87" customFormat="1" ht="15.75" customHeight="1" x14ac:dyDescent="0.2">
      <c r="A31" s="200" t="s">
        <v>524</v>
      </c>
      <c r="B31" s="200" t="s">
        <v>255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1:17" s="87" customFormat="1" ht="26.25" customHeight="1" x14ac:dyDescent="0.2">
      <c r="A32" s="200"/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</row>
    <row r="33" spans="1:17" s="87" customFormat="1" ht="18.75" customHeight="1" x14ac:dyDescent="0.2">
      <c r="A33" s="88" t="s">
        <v>515</v>
      </c>
      <c r="B33" s="86">
        <v>360</v>
      </c>
      <c r="C33" s="86">
        <v>414</v>
      </c>
      <c r="D33" s="86">
        <v>414</v>
      </c>
      <c r="E33" s="86">
        <v>414</v>
      </c>
      <c r="F33" s="86">
        <v>414</v>
      </c>
      <c r="G33" s="86">
        <v>414</v>
      </c>
      <c r="H33" s="86">
        <v>414</v>
      </c>
      <c r="I33" s="86">
        <v>414</v>
      </c>
      <c r="J33" s="86" t="s">
        <v>498</v>
      </c>
      <c r="K33" s="86" t="s">
        <v>498</v>
      </c>
      <c r="L33" s="86" t="s">
        <v>498</v>
      </c>
      <c r="M33" s="86" t="s">
        <v>498</v>
      </c>
      <c r="N33" s="86" t="s">
        <v>498</v>
      </c>
      <c r="O33" s="86" t="s">
        <v>498</v>
      </c>
      <c r="P33" s="86" t="s">
        <v>498</v>
      </c>
      <c r="Q33" s="86" t="s">
        <v>498</v>
      </c>
    </row>
    <row r="34" spans="1:17" s="87" customFormat="1" x14ac:dyDescent="0.2"/>
    <row r="35" spans="1:17" s="87" customFormat="1" ht="92.25" customHeight="1" x14ac:dyDescent="0.2"/>
    <row r="36" spans="1:17" s="87" customFormat="1" x14ac:dyDescent="0.2"/>
    <row r="37" spans="1:17" ht="15.75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39" customHeight="1" x14ac:dyDescent="0.2">
      <c r="A38" s="205" t="s">
        <v>243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87"/>
      <c r="N38" s="87"/>
      <c r="O38" s="87"/>
      <c r="P38" s="87"/>
      <c r="Q38" s="87"/>
    </row>
    <row r="39" spans="1:17" ht="27" customHeight="1" x14ac:dyDescent="0.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87"/>
      <c r="N39" s="87"/>
      <c r="O39" s="87"/>
      <c r="P39" s="87"/>
      <c r="Q39" s="87"/>
    </row>
  </sheetData>
  <mergeCells count="27">
    <mergeCell ref="A39:L39"/>
    <mergeCell ref="A38:L38"/>
    <mergeCell ref="A11:A12"/>
    <mergeCell ref="B11:Q11"/>
    <mergeCell ref="A25:A26"/>
    <mergeCell ref="B25:Q25"/>
    <mergeCell ref="B26:Q26"/>
    <mergeCell ref="A22:A23"/>
    <mergeCell ref="B22:Q22"/>
    <mergeCell ref="B23:Q23"/>
    <mergeCell ref="A31:A32"/>
    <mergeCell ref="B31:Q31"/>
    <mergeCell ref="B32:Q32"/>
    <mergeCell ref="B15:Q15"/>
    <mergeCell ref="A28:A29"/>
    <mergeCell ref="B28:Q28"/>
    <mergeCell ref="A2:L2"/>
    <mergeCell ref="A3:L3"/>
    <mergeCell ref="A5:A6"/>
    <mergeCell ref="B5:I5"/>
    <mergeCell ref="J5:Q5"/>
    <mergeCell ref="B29:Q29"/>
    <mergeCell ref="A17:A18"/>
    <mergeCell ref="B17:Q17"/>
    <mergeCell ref="B18:Q18"/>
    <mergeCell ref="A14:A15"/>
    <mergeCell ref="B14:Q14"/>
  </mergeCells>
  <phoneticPr fontId="20" type="noConversion"/>
  <pageMargins left="0" right="0" top="0.51181102362204722" bottom="0.27559055118110237" header="0.27559055118110237" footer="0.15748031496062992"/>
  <pageSetup paperSize="9" scale="70" orientation="landscape" verticalDpi="0" r:id="rId1"/>
  <headerFooter alignWithMargins="0">
    <oddFooter>&amp;R&amp;P</oddFooter>
  </headerFooter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opLeftCell="A50" zoomScale="85" zoomScaleNormal="85" workbookViewId="0">
      <selection activeCell="D27" sqref="D27"/>
    </sheetView>
  </sheetViews>
  <sheetFormatPr defaultRowHeight="12.75" x14ac:dyDescent="0.2"/>
  <cols>
    <col min="1" max="1" width="6.140625" style="4" customWidth="1"/>
    <col min="2" max="2" width="37.28515625" style="4" customWidth="1"/>
    <col min="3" max="3" width="36.5703125" style="4" customWidth="1"/>
    <col min="4" max="4" width="10.42578125" style="4" customWidth="1"/>
    <col min="5" max="5" width="10.28515625" style="4" customWidth="1"/>
    <col min="6" max="6" width="28.7109375" style="4" customWidth="1"/>
    <col min="7" max="7" width="6.28515625" style="4" customWidth="1"/>
    <col min="8" max="8" width="7" style="4" customWidth="1"/>
    <col min="9" max="9" width="7.7109375" style="4" customWidth="1"/>
    <col min="10" max="10" width="6" style="4" customWidth="1"/>
    <col min="11" max="11" width="10.5703125" style="4" customWidth="1"/>
    <col min="12" max="12" width="22.28515625" style="4" customWidth="1"/>
    <col min="13" max="13" width="12.85546875" style="4" customWidth="1"/>
    <col min="14" max="14" width="0" style="4" hidden="1" customWidth="1"/>
    <col min="15" max="15" width="9.140625" style="4"/>
    <col min="16" max="16" width="9.28515625" style="4" bestFit="1" customWidth="1"/>
    <col min="17" max="16384" width="9.140625" style="4"/>
  </cols>
  <sheetData>
    <row r="1" spans="1:13" ht="15" x14ac:dyDescent="0.25">
      <c r="A1" s="1"/>
      <c r="B1" s="2"/>
      <c r="C1" s="2"/>
      <c r="D1" s="2"/>
      <c r="E1" s="2"/>
      <c r="F1" s="2"/>
      <c r="G1" s="209" t="s">
        <v>240</v>
      </c>
      <c r="H1" s="209"/>
      <c r="I1" s="209"/>
      <c r="J1" s="2"/>
      <c r="K1" s="2"/>
      <c r="L1" s="2"/>
      <c r="M1" s="3" t="s">
        <v>525</v>
      </c>
    </row>
    <row r="2" spans="1:13" ht="15" x14ac:dyDescent="0.25">
      <c r="A2" s="1"/>
      <c r="B2" s="2"/>
      <c r="C2" s="2"/>
      <c r="D2" s="2"/>
      <c r="E2" s="2"/>
      <c r="F2" s="2"/>
      <c r="G2" s="209" t="s">
        <v>422</v>
      </c>
      <c r="H2" s="209"/>
      <c r="I2" s="209"/>
      <c r="J2" s="209"/>
      <c r="K2" s="209"/>
      <c r="L2" s="209"/>
      <c r="M2" s="3"/>
    </row>
    <row r="3" spans="1:13" ht="15" x14ac:dyDescent="0.25">
      <c r="A3" s="1"/>
      <c r="B3" s="2"/>
      <c r="C3" s="2"/>
      <c r="D3" s="2"/>
      <c r="E3" s="2"/>
      <c r="F3" s="2"/>
      <c r="G3" s="209" t="s">
        <v>423</v>
      </c>
      <c r="H3" s="209"/>
      <c r="I3" s="209"/>
      <c r="J3" s="209"/>
      <c r="K3" s="209"/>
      <c r="L3" s="2"/>
      <c r="M3" s="3"/>
    </row>
    <row r="4" spans="1:13" ht="15.75" x14ac:dyDescent="0.25">
      <c r="A4" s="1"/>
      <c r="B4" s="5"/>
      <c r="C4" s="2"/>
      <c r="D4" s="2"/>
      <c r="E4" s="2"/>
      <c r="F4" s="2"/>
      <c r="G4" s="209" t="s">
        <v>17</v>
      </c>
      <c r="H4" s="209"/>
      <c r="I4" s="209"/>
      <c r="J4" s="209"/>
      <c r="K4" s="209"/>
      <c r="L4" s="209"/>
      <c r="M4" s="2"/>
    </row>
    <row r="5" spans="1:13" ht="15.75" x14ac:dyDescent="0.25">
      <c r="A5" s="216" t="s">
        <v>526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" x14ac:dyDescent="0.2">
      <c r="A6" s="217" t="s">
        <v>527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.75" customHeight="1" x14ac:dyDescent="0.2">
      <c r="A8" s="219" t="s">
        <v>528</v>
      </c>
      <c r="B8" s="222" t="s">
        <v>529</v>
      </c>
      <c r="C8" s="222" t="s">
        <v>530</v>
      </c>
      <c r="D8" s="222" t="s">
        <v>531</v>
      </c>
      <c r="E8" s="222"/>
      <c r="F8" s="222" t="s">
        <v>532</v>
      </c>
      <c r="G8" s="222"/>
      <c r="H8" s="222"/>
      <c r="I8" s="222"/>
      <c r="J8" s="222" t="s">
        <v>533</v>
      </c>
      <c r="K8" s="222"/>
      <c r="L8" s="222"/>
      <c r="M8" s="222" t="s">
        <v>534</v>
      </c>
    </row>
    <row r="9" spans="1:13" x14ac:dyDescent="0.2">
      <c r="A9" s="220"/>
      <c r="B9" s="222"/>
      <c r="C9" s="222"/>
      <c r="D9" s="215" t="s">
        <v>535</v>
      </c>
      <c r="E9" s="215" t="s">
        <v>536</v>
      </c>
      <c r="F9" s="215" t="s">
        <v>537</v>
      </c>
      <c r="G9" s="215" t="s">
        <v>538</v>
      </c>
      <c r="H9" s="222" t="s">
        <v>539</v>
      </c>
      <c r="I9" s="222"/>
      <c r="J9" s="215" t="s">
        <v>540</v>
      </c>
      <c r="K9" s="215" t="s">
        <v>541</v>
      </c>
      <c r="L9" s="215" t="s">
        <v>542</v>
      </c>
      <c r="M9" s="222"/>
    </row>
    <row r="10" spans="1:13" ht="60.75" customHeight="1" x14ac:dyDescent="0.2">
      <c r="A10" s="221"/>
      <c r="B10" s="222"/>
      <c r="C10" s="222"/>
      <c r="D10" s="215"/>
      <c r="E10" s="215"/>
      <c r="F10" s="215"/>
      <c r="G10" s="215"/>
      <c r="H10" s="6" t="s">
        <v>543</v>
      </c>
      <c r="I10" s="6" t="s">
        <v>544</v>
      </c>
      <c r="J10" s="215"/>
      <c r="K10" s="215"/>
      <c r="L10" s="215"/>
      <c r="M10" s="222"/>
    </row>
    <row r="11" spans="1:13" s="9" customFormat="1" ht="11.25" customHeight="1" x14ac:dyDescent="0.2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</row>
    <row r="12" spans="1:13" s="16" customFormat="1" ht="66" customHeight="1" x14ac:dyDescent="0.2">
      <c r="A12" s="111" t="s">
        <v>104</v>
      </c>
      <c r="B12" s="11" t="s">
        <v>545</v>
      </c>
      <c r="C12" s="12" t="s">
        <v>546</v>
      </c>
      <c r="D12" s="10" t="s">
        <v>547</v>
      </c>
      <c r="E12" s="10" t="s">
        <v>548</v>
      </c>
      <c r="F12" s="13" t="s">
        <v>549</v>
      </c>
      <c r="G12" s="14" t="s">
        <v>550</v>
      </c>
      <c r="H12" s="10" t="s">
        <v>103</v>
      </c>
      <c r="I12" s="110">
        <v>223.9</v>
      </c>
      <c r="J12" s="15" t="s">
        <v>551</v>
      </c>
      <c r="K12" s="15" t="s">
        <v>551</v>
      </c>
      <c r="L12" s="15" t="s">
        <v>551</v>
      </c>
      <c r="M12" s="144">
        <f>SUM(M13:M40)</f>
        <v>3972387.4</v>
      </c>
    </row>
    <row r="13" spans="1:13" ht="92.25" customHeight="1" x14ac:dyDescent="0.2">
      <c r="A13" s="116" t="s">
        <v>105</v>
      </c>
      <c r="B13" s="13" t="s">
        <v>552</v>
      </c>
      <c r="C13" s="12" t="s">
        <v>546</v>
      </c>
      <c r="D13" s="10" t="s">
        <v>547</v>
      </c>
      <c r="E13" s="10" t="s">
        <v>548</v>
      </c>
      <c r="F13" s="13" t="s">
        <v>553</v>
      </c>
      <c r="G13" s="14" t="s">
        <v>554</v>
      </c>
      <c r="H13" s="10" t="s">
        <v>292</v>
      </c>
      <c r="I13" s="10" t="s">
        <v>75</v>
      </c>
      <c r="J13" s="17" t="str">
        <f>[1]РАБ_БЮДЖ!L6</f>
        <v>04 08</v>
      </c>
      <c r="K13" s="17" t="str">
        <f>[1]РАБ_БЮДЖ!M6</f>
        <v>03 0 6534</v>
      </c>
      <c r="L13" s="17">
        <f>[1]РАБ_БЮДЖ!N6</f>
        <v>810</v>
      </c>
      <c r="M13" s="146">
        <v>10000</v>
      </c>
    </row>
    <row r="14" spans="1:13" ht="66.75" customHeight="1" x14ac:dyDescent="0.2">
      <c r="A14" s="109" t="s">
        <v>106</v>
      </c>
      <c r="B14" s="13" t="s">
        <v>555</v>
      </c>
      <c r="C14" s="12" t="s">
        <v>546</v>
      </c>
      <c r="D14" s="10" t="s">
        <v>547</v>
      </c>
      <c r="E14" s="10" t="s">
        <v>548</v>
      </c>
      <c r="F14" s="13" t="s">
        <v>556</v>
      </c>
      <c r="G14" s="14" t="s">
        <v>557</v>
      </c>
      <c r="H14" s="10" t="s">
        <v>293</v>
      </c>
      <c r="I14" s="10" t="s">
        <v>558</v>
      </c>
      <c r="J14" s="17" t="str">
        <f>[1]РАБ_БЮДЖ!L7</f>
        <v>10 01</v>
      </c>
      <c r="K14" s="17" t="str">
        <f>[1]РАБ_БЮДЖ!M7</f>
        <v>03 0 8880</v>
      </c>
      <c r="L14" s="17">
        <f>[1]РАБ_БЮДЖ!N7</f>
        <v>310</v>
      </c>
      <c r="M14" s="146">
        <v>3708</v>
      </c>
    </row>
    <row r="15" spans="1:13" ht="66" customHeight="1" x14ac:dyDescent="0.2">
      <c r="A15" s="51" t="s">
        <v>107</v>
      </c>
      <c r="B15" s="13" t="s">
        <v>559</v>
      </c>
      <c r="C15" s="12" t="s">
        <v>546</v>
      </c>
      <c r="D15" s="10" t="s">
        <v>547</v>
      </c>
      <c r="E15" s="10" t="s">
        <v>548</v>
      </c>
      <c r="F15" s="13" t="s">
        <v>560</v>
      </c>
      <c r="G15" s="14" t="s">
        <v>557</v>
      </c>
      <c r="H15" s="10" t="s">
        <v>504</v>
      </c>
      <c r="I15" s="10" t="s">
        <v>561</v>
      </c>
      <c r="J15" s="17" t="str">
        <f>[1]РАБ_БЮДЖ!L8</f>
        <v>10 01</v>
      </c>
      <c r="K15" s="17" t="str">
        <f>[1]РАБ_БЮДЖ!M8</f>
        <v>03 0 8890</v>
      </c>
      <c r="L15" s="17" t="str">
        <f>[1]РАБ_БЮДЖ!N8</f>
        <v>240, 310</v>
      </c>
      <c r="M15" s="146">
        <v>7498</v>
      </c>
    </row>
    <row r="16" spans="1:13" ht="91.5" customHeight="1" x14ac:dyDescent="0.2">
      <c r="A16" s="51" t="s">
        <v>108</v>
      </c>
      <c r="B16" s="13" t="s">
        <v>562</v>
      </c>
      <c r="C16" s="12" t="s">
        <v>546</v>
      </c>
      <c r="D16" s="10" t="s">
        <v>547</v>
      </c>
      <c r="E16" s="10" t="s">
        <v>548</v>
      </c>
      <c r="F16" s="13" t="s">
        <v>563</v>
      </c>
      <c r="G16" s="14" t="s">
        <v>557</v>
      </c>
      <c r="H16" s="10" t="s">
        <v>564</v>
      </c>
      <c r="I16" s="10" t="s">
        <v>565</v>
      </c>
      <c r="J16" s="17" t="str">
        <f>[1]РАБ_БЮДЖ!L9</f>
        <v>10 01</v>
      </c>
      <c r="K16" s="17" t="str">
        <f>[1]РАБ_БЮДЖ!M9</f>
        <v>03 0 8900</v>
      </c>
      <c r="L16" s="17" t="str">
        <f>[1]РАБ_БЮДЖ!N9</f>
        <v>240, 311</v>
      </c>
      <c r="M16" s="146">
        <v>449.1</v>
      </c>
    </row>
    <row r="17" spans="1:40" ht="66" customHeight="1" x14ac:dyDescent="0.2">
      <c r="A17" s="51" t="s">
        <v>109</v>
      </c>
      <c r="B17" s="13" t="s">
        <v>566</v>
      </c>
      <c r="C17" s="12" t="s">
        <v>546</v>
      </c>
      <c r="D17" s="10" t="s">
        <v>547</v>
      </c>
      <c r="E17" s="10" t="s">
        <v>548</v>
      </c>
      <c r="F17" s="13" t="s">
        <v>567</v>
      </c>
      <c r="G17" s="14" t="s">
        <v>557</v>
      </c>
      <c r="H17" s="10" t="s">
        <v>294</v>
      </c>
      <c r="I17" s="10" t="s">
        <v>568</v>
      </c>
      <c r="J17" s="17" t="str">
        <f>[1]РАБ_БЮДЖ!L10</f>
        <v>10 01</v>
      </c>
      <c r="K17" s="17" t="str">
        <f>[1]РАБ_БЮДЖ!M10</f>
        <v>03 0 8920</v>
      </c>
      <c r="L17" s="17">
        <f>[1]РАБ_БЮДЖ!N10</f>
        <v>310</v>
      </c>
      <c r="M17" s="146">
        <v>123253</v>
      </c>
    </row>
    <row r="18" spans="1:40" ht="82.5" customHeight="1" x14ac:dyDescent="0.2">
      <c r="A18" s="51" t="s">
        <v>110</v>
      </c>
      <c r="B18" s="13" t="s">
        <v>569</v>
      </c>
      <c r="C18" s="12" t="s">
        <v>546</v>
      </c>
      <c r="D18" s="10" t="s">
        <v>547</v>
      </c>
      <c r="E18" s="10" t="s">
        <v>548</v>
      </c>
      <c r="F18" s="13" t="s">
        <v>577</v>
      </c>
      <c r="G18" s="94" t="s">
        <v>296</v>
      </c>
      <c r="H18" s="17">
        <v>100</v>
      </c>
      <c r="I18" s="17">
        <v>100</v>
      </c>
      <c r="J18" s="17" t="str">
        <f>[1]РАБ_БЮДЖ!L11</f>
        <v>10 02</v>
      </c>
      <c r="K18" s="17" t="str">
        <f>[1]РАБ_БЮДЖ!M11</f>
        <v>03 0 2329</v>
      </c>
      <c r="L18" s="17" t="str">
        <f>[1]РАБ_БЮДЖ!N11</f>
        <v>110, 240, 850</v>
      </c>
      <c r="M18" s="146">
        <v>125100.6</v>
      </c>
    </row>
    <row r="19" spans="1:40" ht="82.5" customHeight="1" x14ac:dyDescent="0.2">
      <c r="A19" s="51" t="s">
        <v>111</v>
      </c>
      <c r="B19" s="13" t="s">
        <v>571</v>
      </c>
      <c r="C19" s="12" t="s">
        <v>546</v>
      </c>
      <c r="D19" s="10" t="s">
        <v>547</v>
      </c>
      <c r="E19" s="10" t="s">
        <v>548</v>
      </c>
      <c r="F19" s="13" t="s">
        <v>572</v>
      </c>
      <c r="G19" s="17" t="s">
        <v>573</v>
      </c>
      <c r="H19" s="17">
        <v>18</v>
      </c>
      <c r="I19" s="17">
        <v>18</v>
      </c>
      <c r="J19" s="17" t="str">
        <f>[1]РАБ_БЮДЖ!L12</f>
        <v>10 02</v>
      </c>
      <c r="K19" s="17" t="str">
        <f>[1]РАБ_БЮДЖ!M12</f>
        <v>03 0 2329</v>
      </c>
      <c r="L19" s="17">
        <f>[1]РАБ_БЮДЖ!N12</f>
        <v>240</v>
      </c>
      <c r="M19" s="146">
        <v>484</v>
      </c>
    </row>
    <row r="20" spans="1:40" s="102" customFormat="1" ht="156.75" customHeight="1" x14ac:dyDescent="0.2">
      <c r="A20" s="51" t="s">
        <v>112</v>
      </c>
      <c r="B20" s="13" t="s">
        <v>77</v>
      </c>
      <c r="C20" s="12" t="s">
        <v>546</v>
      </c>
      <c r="D20" s="10" t="s">
        <v>547</v>
      </c>
      <c r="E20" s="10" t="s">
        <v>548</v>
      </c>
      <c r="F20" s="13" t="s">
        <v>472</v>
      </c>
      <c r="G20" s="10" t="s">
        <v>557</v>
      </c>
      <c r="H20" s="10" t="s">
        <v>574</v>
      </c>
      <c r="I20" s="10" t="s">
        <v>574</v>
      </c>
      <c r="J20" s="17" t="str">
        <f>[1]РАБ_БЮДЖ!L13</f>
        <v>10 02</v>
      </c>
      <c r="K20" s="17" t="str">
        <f>[1]РАБ_БЮДЖ!M13</f>
        <v>03 0 4211</v>
      </c>
      <c r="L20" s="17">
        <f>[1]РАБ_БЮДЖ!N13</f>
        <v>530</v>
      </c>
      <c r="M20" s="146">
        <v>7529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103" customFormat="1" ht="105" customHeight="1" x14ac:dyDescent="0.2">
      <c r="A21" s="51" t="s">
        <v>113</v>
      </c>
      <c r="B21" s="18" t="s">
        <v>76</v>
      </c>
      <c r="C21" s="12" t="s">
        <v>546</v>
      </c>
      <c r="D21" s="10" t="s">
        <v>547</v>
      </c>
      <c r="E21" s="10" t="s">
        <v>548</v>
      </c>
      <c r="F21" s="13" t="s">
        <v>575</v>
      </c>
      <c r="G21" s="10" t="s">
        <v>557</v>
      </c>
      <c r="H21" s="10" t="s">
        <v>435</v>
      </c>
      <c r="I21" s="10" t="s">
        <v>78</v>
      </c>
      <c r="J21" s="17" t="str">
        <f>[1]РАБ_БЮДЖ!L14</f>
        <v>10 03</v>
      </c>
      <c r="K21" s="17" t="str">
        <f>[1]РАБ_БЮДЖ!M14</f>
        <v>03 0 5134</v>
      </c>
      <c r="L21" s="17">
        <f>[1]РАБ_БЮДЖ!N14</f>
        <v>320</v>
      </c>
      <c r="M21" s="146">
        <v>80982.8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104" customFormat="1" ht="78" customHeight="1" x14ac:dyDescent="0.2">
      <c r="A22" s="112" t="s">
        <v>114</v>
      </c>
      <c r="B22" s="18" t="s">
        <v>578</v>
      </c>
      <c r="C22" s="12" t="s">
        <v>546</v>
      </c>
      <c r="D22" s="10" t="s">
        <v>547</v>
      </c>
      <c r="E22" s="10" t="s">
        <v>548</v>
      </c>
      <c r="F22" s="13" t="s">
        <v>579</v>
      </c>
      <c r="G22" s="10" t="s">
        <v>557</v>
      </c>
      <c r="H22" s="10" t="s">
        <v>565</v>
      </c>
      <c r="I22" s="10" t="s">
        <v>580</v>
      </c>
      <c r="J22" s="17" t="str">
        <f>[1]РАБ_БЮДЖ!L15</f>
        <v>10 03</v>
      </c>
      <c r="K22" s="17" t="str">
        <f>[1]РАБ_БЮДЖ!M15</f>
        <v>03 0 5135</v>
      </c>
      <c r="L22" s="17">
        <f>[1]РАБ_БЮДЖ!N15</f>
        <v>320</v>
      </c>
      <c r="M22" s="146">
        <v>19128.8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66" customHeight="1" x14ac:dyDescent="0.2">
      <c r="A23" s="51" t="s">
        <v>115</v>
      </c>
      <c r="B23" s="13" t="s">
        <v>581</v>
      </c>
      <c r="C23" s="12" t="s">
        <v>546</v>
      </c>
      <c r="D23" s="10" t="s">
        <v>547</v>
      </c>
      <c r="E23" s="10" t="s">
        <v>548</v>
      </c>
      <c r="F23" s="13" t="s">
        <v>582</v>
      </c>
      <c r="G23" s="14" t="s">
        <v>557</v>
      </c>
      <c r="H23" s="10" t="s">
        <v>505</v>
      </c>
      <c r="I23" s="10" t="s">
        <v>278</v>
      </c>
      <c r="J23" s="17" t="str">
        <f>[1]РАБ_БЮДЖ!L16</f>
        <v>10 03</v>
      </c>
      <c r="K23" s="17" t="str">
        <f>[1]РАБ_БЮДЖ!M16</f>
        <v>03 0 5220</v>
      </c>
      <c r="L23" s="17" t="str">
        <f>[1]РАБ_БЮДЖ!N16</f>
        <v>110, 240, 310</v>
      </c>
      <c r="M23" s="146">
        <v>73804.800000000003</v>
      </c>
    </row>
    <row r="24" spans="1:40" ht="81.75" customHeight="1" x14ac:dyDescent="0.2">
      <c r="A24" s="51" t="s">
        <v>116</v>
      </c>
      <c r="B24" s="13" t="s">
        <v>583</v>
      </c>
      <c r="C24" s="12" t="s">
        <v>546</v>
      </c>
      <c r="D24" s="10" t="s">
        <v>547</v>
      </c>
      <c r="E24" s="10" t="s">
        <v>548</v>
      </c>
      <c r="F24" s="13" t="s">
        <v>584</v>
      </c>
      <c r="G24" s="14" t="s">
        <v>557</v>
      </c>
      <c r="H24" s="10" t="s">
        <v>585</v>
      </c>
      <c r="I24" s="10" t="s">
        <v>279</v>
      </c>
      <c r="J24" s="17" t="str">
        <f>[1]РАБ_БЮДЖ!L17</f>
        <v>10 03</v>
      </c>
      <c r="K24" s="17" t="str">
        <f>[1]РАБ_БЮДЖ!M17</f>
        <v>03 0 5240</v>
      </c>
      <c r="L24" s="17">
        <f>[1]РАБ_БЮДЖ!N17</f>
        <v>310</v>
      </c>
      <c r="M24" s="146">
        <v>118</v>
      </c>
    </row>
    <row r="25" spans="1:40" ht="66.75" customHeight="1" x14ac:dyDescent="0.2">
      <c r="A25" s="113" t="s">
        <v>117</v>
      </c>
      <c r="B25" s="13" t="s">
        <v>586</v>
      </c>
      <c r="C25" s="12" t="s">
        <v>546</v>
      </c>
      <c r="D25" s="10" t="s">
        <v>547</v>
      </c>
      <c r="E25" s="10" t="s">
        <v>548</v>
      </c>
      <c r="F25" s="13" t="s">
        <v>587</v>
      </c>
      <c r="G25" s="10" t="s">
        <v>557</v>
      </c>
      <c r="H25" s="10" t="s">
        <v>436</v>
      </c>
      <c r="I25" s="10" t="s">
        <v>588</v>
      </c>
      <c r="J25" s="17" t="str">
        <f>[1]РАБ_БЮДЖ!L18</f>
        <v>10 03</v>
      </c>
      <c r="K25" s="17" t="str">
        <f>[1]РАБ_БЮДЖ!M18</f>
        <v>03 0 5250</v>
      </c>
      <c r="L25" s="17" t="str">
        <f>[1]РАБ_БЮДЖ!N18</f>
        <v>110, 240, 310</v>
      </c>
      <c r="M25" s="146">
        <v>969148</v>
      </c>
    </row>
    <row r="26" spans="1:40" ht="140.25" customHeight="1" x14ac:dyDescent="0.2">
      <c r="A26" s="51" t="s">
        <v>118</v>
      </c>
      <c r="B26" s="13" t="s">
        <v>589</v>
      </c>
      <c r="C26" s="12" t="s">
        <v>546</v>
      </c>
      <c r="D26" s="10" t="s">
        <v>547</v>
      </c>
      <c r="E26" s="10" t="s">
        <v>548</v>
      </c>
      <c r="F26" s="13" t="s">
        <v>590</v>
      </c>
      <c r="G26" s="10" t="s">
        <v>557</v>
      </c>
      <c r="H26" s="10" t="s">
        <v>284</v>
      </c>
      <c r="I26" s="10" t="s">
        <v>19</v>
      </c>
      <c r="J26" s="17" t="str">
        <f>[1]РАБ_БЮДЖ!L19</f>
        <v>10 03</v>
      </c>
      <c r="K26" s="17" t="str">
        <f>[1]РАБ_БЮДЖ!M19</f>
        <v>03 0 5280</v>
      </c>
      <c r="L26" s="17" t="str">
        <f>[1]РАБ_БЮДЖ!N19</f>
        <v>240, 310</v>
      </c>
      <c r="M26" s="146">
        <v>89.6</v>
      </c>
    </row>
    <row r="27" spans="1:40" s="102" customFormat="1" ht="156.75" customHeight="1" x14ac:dyDescent="0.2">
      <c r="A27" s="51" t="s">
        <v>119</v>
      </c>
      <c r="B27" s="13" t="s">
        <v>256</v>
      </c>
      <c r="C27" s="12" t="s">
        <v>546</v>
      </c>
      <c r="D27" s="10" t="s">
        <v>547</v>
      </c>
      <c r="E27" s="10" t="s">
        <v>548</v>
      </c>
      <c r="F27" s="13" t="s">
        <v>411</v>
      </c>
      <c r="G27" s="10" t="s">
        <v>557</v>
      </c>
      <c r="H27" s="10" t="s">
        <v>437</v>
      </c>
      <c r="I27" s="10" t="s">
        <v>591</v>
      </c>
      <c r="J27" s="17" t="str">
        <f>[1]РАБ_БЮДЖ!L20</f>
        <v>10 03</v>
      </c>
      <c r="K27" s="17" t="str">
        <f>[1]РАБ_БЮДЖ!M20</f>
        <v>03 0 8853</v>
      </c>
      <c r="L27" s="17" t="str">
        <f>[1]РАБ_БЮДЖ!N20</f>
        <v>240, 310</v>
      </c>
      <c r="M27" s="146">
        <v>115559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66" customHeight="1" x14ac:dyDescent="0.2">
      <c r="A28" s="51" t="s">
        <v>120</v>
      </c>
      <c r="B28" s="13" t="s">
        <v>0</v>
      </c>
      <c r="C28" s="12" t="s">
        <v>546</v>
      </c>
      <c r="D28" s="10" t="s">
        <v>547</v>
      </c>
      <c r="E28" s="10" t="s">
        <v>548</v>
      </c>
      <c r="F28" s="13" t="s">
        <v>1</v>
      </c>
      <c r="G28" s="14" t="s">
        <v>557</v>
      </c>
      <c r="H28" s="10" t="s">
        <v>506</v>
      </c>
      <c r="I28" s="10" t="s">
        <v>280</v>
      </c>
      <c r="J28" s="17" t="str">
        <f>[1]РАБ_БЮДЖ!L21</f>
        <v>10 03</v>
      </c>
      <c r="K28" s="17" t="str">
        <f>[1]РАБ_БЮДЖ!M21</f>
        <v>03 0 8910</v>
      </c>
      <c r="L28" s="17" t="str">
        <f>[1]РАБ_БЮДЖ!N21</f>
        <v>310, 320</v>
      </c>
      <c r="M28" s="146">
        <v>8325.2000000000007</v>
      </c>
    </row>
    <row r="29" spans="1:40" s="102" customFormat="1" ht="67.5" customHeight="1" x14ac:dyDescent="0.2">
      <c r="A29" s="51" t="s">
        <v>121</v>
      </c>
      <c r="B29" s="13" t="s">
        <v>2</v>
      </c>
      <c r="C29" s="12" t="s">
        <v>546</v>
      </c>
      <c r="D29" s="10" t="s">
        <v>547</v>
      </c>
      <c r="E29" s="10" t="s">
        <v>548</v>
      </c>
      <c r="F29" s="13" t="s">
        <v>3</v>
      </c>
      <c r="G29" s="14" t="s">
        <v>557</v>
      </c>
      <c r="H29" s="10" t="s">
        <v>438</v>
      </c>
      <c r="I29" s="10" t="s">
        <v>282</v>
      </c>
      <c r="J29" s="17" t="str">
        <f>[1]РАБ_БЮДЖ!L22</f>
        <v>10 03</v>
      </c>
      <c r="K29" s="17" t="str">
        <f>[1]РАБ_БЮДЖ!M22</f>
        <v>03 0 8930</v>
      </c>
      <c r="L29" s="17" t="str">
        <f>[1]РАБ_БЮДЖ!N22</f>
        <v>240, 310</v>
      </c>
      <c r="M29" s="146">
        <v>330040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67.5" customHeight="1" x14ac:dyDescent="0.2">
      <c r="A30" s="51" t="s">
        <v>122</v>
      </c>
      <c r="B30" s="13" t="s">
        <v>4</v>
      </c>
      <c r="C30" s="12" t="s">
        <v>546</v>
      </c>
      <c r="D30" s="10" t="s">
        <v>547</v>
      </c>
      <c r="E30" s="10" t="s">
        <v>548</v>
      </c>
      <c r="F30" s="13" t="s">
        <v>5</v>
      </c>
      <c r="G30" s="14" t="s">
        <v>557</v>
      </c>
      <c r="H30" s="10" t="s">
        <v>507</v>
      </c>
      <c r="I30" s="10" t="s">
        <v>580</v>
      </c>
      <c r="J30" s="17" t="str">
        <f>[1]РАБ_БЮДЖ!L23</f>
        <v>10 03</v>
      </c>
      <c r="K30" s="17" t="str">
        <f>[1]РАБ_БЮДЖ!M23</f>
        <v>03 0 8940</v>
      </c>
      <c r="L30" s="17" t="str">
        <f>[1]РАБ_БЮДЖ!N23</f>
        <v>240, 310</v>
      </c>
      <c r="M30" s="146">
        <v>468</v>
      </c>
    </row>
    <row r="31" spans="1:40" ht="66" customHeight="1" x14ac:dyDescent="0.2">
      <c r="A31" s="51" t="s">
        <v>123</v>
      </c>
      <c r="B31" s="13" t="s">
        <v>6</v>
      </c>
      <c r="C31" s="12" t="s">
        <v>546</v>
      </c>
      <c r="D31" s="10" t="s">
        <v>547</v>
      </c>
      <c r="E31" s="10" t="s">
        <v>548</v>
      </c>
      <c r="F31" s="13" t="s">
        <v>7</v>
      </c>
      <c r="G31" s="14" t="s">
        <v>557</v>
      </c>
      <c r="H31" s="10" t="s">
        <v>508</v>
      </c>
      <c r="I31" s="10" t="s">
        <v>8</v>
      </c>
      <c r="J31" s="17" t="str">
        <f>[1]РАБ_БЮДЖ!L24</f>
        <v>10 03</v>
      </c>
      <c r="K31" s="17" t="str">
        <f>[1]РАБ_БЮДЖ!M24</f>
        <v>03 0 8951</v>
      </c>
      <c r="L31" s="17" t="str">
        <f>[1]РАБ_БЮДЖ!N24</f>
        <v>240, 310</v>
      </c>
      <c r="M31" s="146">
        <v>777664.7</v>
      </c>
    </row>
    <row r="32" spans="1:40" ht="65.25" customHeight="1" x14ac:dyDescent="0.2">
      <c r="A32" s="51" t="s">
        <v>124</v>
      </c>
      <c r="B32" s="13" t="s">
        <v>9</v>
      </c>
      <c r="C32" s="12" t="s">
        <v>546</v>
      </c>
      <c r="D32" s="10" t="s">
        <v>547</v>
      </c>
      <c r="E32" s="10" t="s">
        <v>548</v>
      </c>
      <c r="F32" s="13" t="s">
        <v>10</v>
      </c>
      <c r="G32" s="14" t="s">
        <v>557</v>
      </c>
      <c r="H32" s="10" t="s">
        <v>509</v>
      </c>
      <c r="I32" s="10" t="s">
        <v>11</v>
      </c>
      <c r="J32" s="17" t="str">
        <f>[1]РАБ_БЮДЖ!L25</f>
        <v>10 03</v>
      </c>
      <c r="K32" s="17" t="str">
        <f>[1]РАБ_БЮДЖ!M25</f>
        <v>03 0 8952</v>
      </c>
      <c r="L32" s="17" t="str">
        <f>[1]РАБ_БЮДЖ!N25</f>
        <v>240, 310</v>
      </c>
      <c r="M32" s="146">
        <v>8170</v>
      </c>
    </row>
    <row r="33" spans="1:40" ht="66" customHeight="1" x14ac:dyDescent="0.2">
      <c r="A33" s="51" t="s">
        <v>125</v>
      </c>
      <c r="B33" s="13" t="s">
        <v>12</v>
      </c>
      <c r="C33" s="12" t="s">
        <v>546</v>
      </c>
      <c r="D33" s="10" t="s">
        <v>547</v>
      </c>
      <c r="E33" s="10" t="s">
        <v>548</v>
      </c>
      <c r="F33" s="13" t="s">
        <v>13</v>
      </c>
      <c r="G33" s="14" t="s">
        <v>557</v>
      </c>
      <c r="H33" s="10" t="s">
        <v>510</v>
      </c>
      <c r="I33" s="10" t="s">
        <v>14</v>
      </c>
      <c r="J33" s="17" t="str">
        <f>[1]РАБ_БЮДЖ!L26</f>
        <v>10 03</v>
      </c>
      <c r="K33" s="17" t="str">
        <f>[1]РАБ_БЮДЖ!M26</f>
        <v>03 0 8953</v>
      </c>
      <c r="L33" s="17" t="str">
        <f>[1]РАБ_БЮДЖ!N26</f>
        <v>240, 310</v>
      </c>
      <c r="M33" s="146">
        <v>19839</v>
      </c>
    </row>
    <row r="34" spans="1:40" ht="66" customHeight="1" x14ac:dyDescent="0.2">
      <c r="A34" s="51" t="s">
        <v>126</v>
      </c>
      <c r="B34" s="13" t="s">
        <v>70</v>
      </c>
      <c r="C34" s="12" t="s">
        <v>546</v>
      </c>
      <c r="D34" s="10" t="s">
        <v>547</v>
      </c>
      <c r="E34" s="10" t="s">
        <v>548</v>
      </c>
      <c r="F34" s="13" t="s">
        <v>71</v>
      </c>
      <c r="G34" s="14" t="s">
        <v>557</v>
      </c>
      <c r="H34" s="10" t="s">
        <v>511</v>
      </c>
      <c r="I34" s="10" t="s">
        <v>72</v>
      </c>
      <c r="J34" s="17" t="str">
        <f>[1]РАБ_БЮДЖ!L27</f>
        <v>10 03</v>
      </c>
      <c r="K34" s="17" t="str">
        <f>[1]РАБ_БЮДЖ!M27</f>
        <v>03 0 8954</v>
      </c>
      <c r="L34" s="17" t="str">
        <f>[1]РАБ_БЮДЖ!N27</f>
        <v>240, 310</v>
      </c>
      <c r="M34" s="146">
        <v>1147670.7</v>
      </c>
    </row>
    <row r="35" spans="1:40" s="102" customFormat="1" ht="157.5" customHeight="1" x14ac:dyDescent="0.2">
      <c r="A35" s="51" t="s">
        <v>127</v>
      </c>
      <c r="B35" s="13" t="s">
        <v>74</v>
      </c>
      <c r="C35" s="12" t="s">
        <v>546</v>
      </c>
      <c r="D35" s="10" t="s">
        <v>547</v>
      </c>
      <c r="E35" s="10" t="s">
        <v>548</v>
      </c>
      <c r="F35" s="13" t="s">
        <v>473</v>
      </c>
      <c r="G35" s="10" t="s">
        <v>557</v>
      </c>
      <c r="H35" s="10" t="s">
        <v>439</v>
      </c>
      <c r="I35" s="10" t="s">
        <v>281</v>
      </c>
      <c r="J35" s="17" t="str">
        <f>[1]РАБ_БЮДЖ!L28</f>
        <v>10 03</v>
      </c>
      <c r="K35" s="17" t="str">
        <f>[1]РАБ_БЮДЖ!M28</f>
        <v>03 0 8955</v>
      </c>
      <c r="L35" s="17" t="str">
        <f>[1]РАБ_БЮДЖ!N28</f>
        <v>240, 310</v>
      </c>
      <c r="M35" s="146">
        <v>97006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69" customHeight="1" x14ac:dyDescent="0.2">
      <c r="A36" s="51" t="s">
        <v>128</v>
      </c>
      <c r="B36" s="13" t="s">
        <v>87</v>
      </c>
      <c r="C36" s="12" t="s">
        <v>546</v>
      </c>
      <c r="D36" s="10" t="s">
        <v>547</v>
      </c>
      <c r="E36" s="10" t="s">
        <v>548</v>
      </c>
      <c r="F36" s="13" t="s">
        <v>549</v>
      </c>
      <c r="G36" s="14" t="s">
        <v>557</v>
      </c>
      <c r="H36" s="10" t="s">
        <v>88</v>
      </c>
      <c r="I36" s="10" t="s">
        <v>576</v>
      </c>
      <c r="J36" s="17" t="str">
        <f>[1]РАБ_БЮДЖ!L29</f>
        <v>10 03</v>
      </c>
      <c r="K36" s="17" t="str">
        <f>[1]РАБ_БЮДЖ!M29</f>
        <v>03 0 8970</v>
      </c>
      <c r="L36" s="17" t="str">
        <f>[1]РАБ_БЮДЖ!N29</f>
        <v>320, 360</v>
      </c>
      <c r="M36" s="146">
        <v>1660</v>
      </c>
      <c r="N36" s="17" t="e">
        <f>[1]РАБ_БЮДЖ!P29</f>
        <v>#REF!</v>
      </c>
    </row>
    <row r="37" spans="1:40" s="102" customFormat="1" ht="90.75" customHeight="1" x14ac:dyDescent="0.2">
      <c r="A37" s="51" t="s">
        <v>129</v>
      </c>
      <c r="B37" s="13" t="s">
        <v>89</v>
      </c>
      <c r="C37" s="12" t="s">
        <v>546</v>
      </c>
      <c r="D37" s="10" t="s">
        <v>547</v>
      </c>
      <c r="E37" s="10" t="s">
        <v>548</v>
      </c>
      <c r="F37" s="13" t="s">
        <v>90</v>
      </c>
      <c r="G37" s="14" t="s">
        <v>557</v>
      </c>
      <c r="H37" s="10" t="s">
        <v>285</v>
      </c>
      <c r="I37" s="10" t="s">
        <v>83</v>
      </c>
      <c r="J37" s="17" t="str">
        <f>[1]РАБ_БЮДЖ!L30</f>
        <v>10 03</v>
      </c>
      <c r="K37" s="17" t="str">
        <f>[1]РАБ_БЮДЖ!M30</f>
        <v>03 2 0402</v>
      </c>
      <c r="L37" s="17" t="str">
        <f>[1]РАБ_БЮДЖ!N30</f>
        <v>240, 320</v>
      </c>
      <c r="M37" s="146">
        <v>15884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2.5" customHeight="1" x14ac:dyDescent="0.2">
      <c r="A38" s="113" t="s">
        <v>130</v>
      </c>
      <c r="B38" s="13" t="s">
        <v>91</v>
      </c>
      <c r="C38" s="12" t="s">
        <v>92</v>
      </c>
      <c r="D38" s="10" t="s">
        <v>547</v>
      </c>
      <c r="E38" s="10" t="s">
        <v>548</v>
      </c>
      <c r="F38" s="13" t="s">
        <v>93</v>
      </c>
      <c r="G38" s="17" t="s">
        <v>573</v>
      </c>
      <c r="H38" s="10" t="s">
        <v>94</v>
      </c>
      <c r="I38" s="10" t="s">
        <v>94</v>
      </c>
      <c r="J38" s="17" t="str">
        <f>[1]РАБ_БЮДЖ!L31</f>
        <v>10 06</v>
      </c>
      <c r="K38" s="17" t="str">
        <f>[1]РАБ_БЮДЖ!M31</f>
        <v>03 0 2231</v>
      </c>
      <c r="L38" s="17">
        <f>[1]РАБ_БЮДЖ!N31</f>
        <v>610</v>
      </c>
      <c r="M38" s="146">
        <v>6876.1</v>
      </c>
    </row>
    <row r="39" spans="1:40" ht="67.5" customHeight="1" x14ac:dyDescent="0.2">
      <c r="A39" s="51" t="s">
        <v>131</v>
      </c>
      <c r="B39" s="13" t="s">
        <v>95</v>
      </c>
      <c r="C39" s="12" t="s">
        <v>96</v>
      </c>
      <c r="D39" s="10" t="s">
        <v>547</v>
      </c>
      <c r="E39" s="10" t="s">
        <v>548</v>
      </c>
      <c r="F39" s="13" t="s">
        <v>97</v>
      </c>
      <c r="G39" s="17" t="s">
        <v>573</v>
      </c>
      <c r="H39" s="10" t="s">
        <v>98</v>
      </c>
      <c r="I39" s="10" t="s">
        <v>98</v>
      </c>
      <c r="J39" s="17" t="str">
        <f>[1]РАБ_БЮДЖ!L32</f>
        <v>10 06</v>
      </c>
      <c r="K39" s="17" t="str">
        <f>[1]РАБ_БЮДЖ!M32</f>
        <v>30 0 7501</v>
      </c>
      <c r="L39" s="17">
        <f>[1]РАБ_БЮДЖ!N32</f>
        <v>240</v>
      </c>
      <c r="M39" s="146">
        <v>13140</v>
      </c>
    </row>
    <row r="40" spans="1:40" ht="72" customHeight="1" x14ac:dyDescent="0.2">
      <c r="A40" s="51" t="s">
        <v>132</v>
      </c>
      <c r="B40" s="13" t="s">
        <v>99</v>
      </c>
      <c r="C40" s="13" t="s">
        <v>100</v>
      </c>
      <c r="D40" s="10" t="s">
        <v>547</v>
      </c>
      <c r="E40" s="10" t="s">
        <v>548</v>
      </c>
      <c r="F40" s="13" t="s">
        <v>101</v>
      </c>
      <c r="G40" s="94" t="s">
        <v>557</v>
      </c>
      <c r="H40" s="21">
        <v>4000</v>
      </c>
      <c r="I40" s="17">
        <v>4500</v>
      </c>
      <c r="J40" s="17" t="str">
        <f>[1]РАБ_БЮДЖ!L33</f>
        <v>01 13</v>
      </c>
      <c r="K40" s="17" t="str">
        <f>[1]РАБ_БЮДЖ!M33</f>
        <v>03 0 2335</v>
      </c>
      <c r="L40" s="17" t="str">
        <f>[1]РАБ_БЮДЖ!N33</f>
        <v xml:space="preserve"> 110, 240, 850</v>
      </c>
      <c r="M40" s="146">
        <v>8791</v>
      </c>
    </row>
    <row r="41" spans="1:40" s="16" customFormat="1" ht="65.25" customHeight="1" x14ac:dyDescent="0.2">
      <c r="A41" s="115">
        <v>2</v>
      </c>
      <c r="B41" s="11" t="s">
        <v>102</v>
      </c>
      <c r="C41" s="12" t="s">
        <v>546</v>
      </c>
      <c r="D41" s="10" t="s">
        <v>547</v>
      </c>
      <c r="E41" s="10" t="s">
        <v>548</v>
      </c>
      <c r="F41" s="13" t="s">
        <v>549</v>
      </c>
      <c r="G41" s="14" t="s">
        <v>550</v>
      </c>
      <c r="H41" s="22">
        <v>40.799999999999997</v>
      </c>
      <c r="I41" s="22">
        <v>42.6</v>
      </c>
      <c r="J41" s="17" t="s">
        <v>551</v>
      </c>
      <c r="K41" s="17" t="s">
        <v>551</v>
      </c>
      <c r="L41" s="17" t="s">
        <v>551</v>
      </c>
      <c r="M41" s="145">
        <f>SUM(M42:M79)</f>
        <v>1704519.9000000004</v>
      </c>
      <c r="O41" s="23"/>
    </row>
    <row r="42" spans="1:40" ht="105.75" customHeight="1" x14ac:dyDescent="0.2">
      <c r="A42" s="114" t="s">
        <v>133</v>
      </c>
      <c r="B42" s="13" t="s">
        <v>286</v>
      </c>
      <c r="C42" s="12" t="s">
        <v>546</v>
      </c>
      <c r="D42" s="10" t="s">
        <v>547</v>
      </c>
      <c r="E42" s="10" t="s">
        <v>548</v>
      </c>
      <c r="F42" s="13" t="s">
        <v>287</v>
      </c>
      <c r="G42" s="26" t="s">
        <v>557</v>
      </c>
      <c r="H42" s="21">
        <v>4650</v>
      </c>
      <c r="I42" s="21">
        <v>4100</v>
      </c>
      <c r="J42" s="24" t="str">
        <f>[1]РАБ_БЮДЖ!L37</f>
        <v>07 07</v>
      </c>
      <c r="K42" s="19" t="str">
        <f>[1]РАБ_БЮДЖ!M37</f>
        <v>01 0 5065, 01 0 7432</v>
      </c>
      <c r="L42" s="19" t="str">
        <f>[1]РАБ_БЮДЖ!N37</f>
        <v>120, 240, 320, 610</v>
      </c>
      <c r="M42" s="146">
        <v>91769</v>
      </c>
    </row>
    <row r="43" spans="1:40" ht="81" customHeight="1" x14ac:dyDescent="0.2">
      <c r="A43" s="114" t="s">
        <v>134</v>
      </c>
      <c r="B43" s="13" t="s">
        <v>503</v>
      </c>
      <c r="C43" s="12" t="s">
        <v>546</v>
      </c>
      <c r="D43" s="10" t="s">
        <v>547</v>
      </c>
      <c r="E43" s="10" t="s">
        <v>548</v>
      </c>
      <c r="F43" s="13" t="s">
        <v>287</v>
      </c>
      <c r="G43" s="26" t="s">
        <v>557</v>
      </c>
      <c r="H43" s="21">
        <v>4650</v>
      </c>
      <c r="I43" s="21">
        <v>4100</v>
      </c>
      <c r="J43" s="26" t="str">
        <f>[1]РАБ_БЮДЖ!L38</f>
        <v>10 02</v>
      </c>
      <c r="K43" s="26" t="str">
        <f>[1]РАБ_БЮДЖ!M38</f>
        <v>03 0 2329</v>
      </c>
      <c r="L43" s="17">
        <f>[1]РАБ_БЮДЖ!N38</f>
        <v>610</v>
      </c>
      <c r="M43" s="32">
        <v>5960.1</v>
      </c>
    </row>
    <row r="44" spans="1:40" ht="83.25" customHeight="1" x14ac:dyDescent="0.2">
      <c r="A44" s="118" t="s">
        <v>135</v>
      </c>
      <c r="B44" s="13" t="s">
        <v>184</v>
      </c>
      <c r="C44" s="12" t="s">
        <v>546</v>
      </c>
      <c r="D44" s="10" t="s">
        <v>547</v>
      </c>
      <c r="E44" s="10" t="s">
        <v>548</v>
      </c>
      <c r="F44" s="13" t="s">
        <v>185</v>
      </c>
      <c r="G44" s="17" t="s">
        <v>573</v>
      </c>
      <c r="H44" s="17">
        <v>0</v>
      </c>
      <c r="I44" s="25">
        <v>1</v>
      </c>
      <c r="J44" s="26" t="str">
        <f>[1]РАБ_БЮДЖ!L39</f>
        <v>10 02</v>
      </c>
      <c r="K44" s="26" t="str">
        <f>[1]РАБ_БЮДЖ!M39</f>
        <v>03 0 2329</v>
      </c>
      <c r="L44" s="17">
        <f>[1]РАБ_БЮДЖ!N39</f>
        <v>610</v>
      </c>
      <c r="M44" s="32">
        <f>[1]РАБ_БЮДЖ!C39</f>
        <v>0</v>
      </c>
    </row>
    <row r="45" spans="1:40" ht="81" customHeight="1" x14ac:dyDescent="0.2">
      <c r="A45" s="114" t="s">
        <v>136</v>
      </c>
      <c r="B45" s="13" t="s">
        <v>186</v>
      </c>
      <c r="C45" s="12" t="s">
        <v>546</v>
      </c>
      <c r="D45" s="10" t="s">
        <v>547</v>
      </c>
      <c r="E45" s="10" t="s">
        <v>548</v>
      </c>
      <c r="F45" s="13" t="s">
        <v>577</v>
      </c>
      <c r="G45" s="94" t="s">
        <v>296</v>
      </c>
      <c r="H45" s="21">
        <v>100</v>
      </c>
      <c r="I45" s="21">
        <v>100</v>
      </c>
      <c r="J45" s="26" t="str">
        <f>[1]РАБ_БЮДЖ!L40</f>
        <v>10 02</v>
      </c>
      <c r="K45" s="26" t="str">
        <f>[1]РАБ_БЮДЖ!M40</f>
        <v>03 0 2329</v>
      </c>
      <c r="L45" s="17" t="str">
        <f>[1]РАБ_БЮДЖ!N40</f>
        <v>110, 240, 850</v>
      </c>
      <c r="M45" s="32">
        <f>[1]РАБ_БЮДЖ!C40</f>
        <v>40667.399999999994</v>
      </c>
    </row>
    <row r="46" spans="1:40" ht="81" customHeight="1" x14ac:dyDescent="0.2">
      <c r="A46" s="114" t="s">
        <v>137</v>
      </c>
      <c r="B46" s="13" t="s">
        <v>571</v>
      </c>
      <c r="C46" s="12" t="s">
        <v>546</v>
      </c>
      <c r="D46" s="10" t="s">
        <v>547</v>
      </c>
      <c r="E46" s="10" t="s">
        <v>548</v>
      </c>
      <c r="F46" s="13" t="s">
        <v>572</v>
      </c>
      <c r="G46" s="17" t="s">
        <v>573</v>
      </c>
      <c r="H46" s="21">
        <v>18</v>
      </c>
      <c r="I46" s="21">
        <v>18</v>
      </c>
      <c r="J46" s="26" t="str">
        <f>[1]РАБ_БЮДЖ!L41</f>
        <v>10 02</v>
      </c>
      <c r="K46" s="26" t="str">
        <f>[1]РАБ_БЮДЖ!M41</f>
        <v>03 0 2329</v>
      </c>
      <c r="L46" s="17">
        <f>[1]РАБ_БЮДЖ!N41</f>
        <v>240</v>
      </c>
      <c r="M46" s="32">
        <f>[1]РАБ_БЮДЖ!C41</f>
        <v>106</v>
      </c>
    </row>
    <row r="47" spans="1:40" ht="81.75" customHeight="1" x14ac:dyDescent="0.2">
      <c r="A47" s="114" t="s">
        <v>138</v>
      </c>
      <c r="B47" s="13" t="s">
        <v>187</v>
      </c>
      <c r="C47" s="12" t="s">
        <v>546</v>
      </c>
      <c r="D47" s="10" t="s">
        <v>547</v>
      </c>
      <c r="E47" s="10" t="s">
        <v>548</v>
      </c>
      <c r="F47" s="13" t="s">
        <v>188</v>
      </c>
      <c r="G47" s="17" t="s">
        <v>573</v>
      </c>
      <c r="H47" s="17">
        <v>1</v>
      </c>
      <c r="I47" s="25">
        <v>2</v>
      </c>
      <c r="J47" s="26" t="str">
        <f>[1]РАБ_БЮДЖ!L42</f>
        <v>10 02</v>
      </c>
      <c r="K47" s="26" t="str">
        <f>[1]РАБ_БЮДЖ!M42</f>
        <v>03 0 2329</v>
      </c>
      <c r="L47" s="26" t="str">
        <f>[1]РАБ_БЮДЖ!N42</f>
        <v>110, 240</v>
      </c>
      <c r="M47" s="32">
        <f>[1]РАБ_БЮДЖ!C42</f>
        <v>180</v>
      </c>
    </row>
    <row r="48" spans="1:40" ht="70.5" customHeight="1" x14ac:dyDescent="0.2">
      <c r="A48" s="114" t="s">
        <v>139</v>
      </c>
      <c r="B48" s="13" t="s">
        <v>189</v>
      </c>
      <c r="C48" s="12" t="s">
        <v>546</v>
      </c>
      <c r="D48" s="10" t="s">
        <v>547</v>
      </c>
      <c r="E48" s="10" t="s">
        <v>548</v>
      </c>
      <c r="F48" s="13" t="s">
        <v>190</v>
      </c>
      <c r="G48" s="17" t="s">
        <v>573</v>
      </c>
      <c r="H48" s="17">
        <v>1</v>
      </c>
      <c r="I48" s="25">
        <v>2</v>
      </c>
      <c r="J48" s="26" t="str">
        <f>[1]РАБ_БЮДЖ!L43</f>
        <v>10 02</v>
      </c>
      <c r="K48" s="26" t="str">
        <f>[1]РАБ_БЮДЖ!M43</f>
        <v>03 0 2329</v>
      </c>
      <c r="L48" s="26" t="str">
        <f>[1]РАБ_БЮДЖ!N43</f>
        <v>110, 240</v>
      </c>
      <c r="M48" s="32">
        <f>[1]РАБ_БЮДЖ!C43</f>
        <v>0</v>
      </c>
    </row>
    <row r="49" spans="1:14" ht="83.25" customHeight="1" x14ac:dyDescent="0.2">
      <c r="A49" s="117" t="s">
        <v>140</v>
      </c>
      <c r="B49" s="13" t="s">
        <v>191</v>
      </c>
      <c r="C49" s="12" t="s">
        <v>546</v>
      </c>
      <c r="D49" s="10" t="s">
        <v>547</v>
      </c>
      <c r="E49" s="10" t="s">
        <v>548</v>
      </c>
      <c r="F49" s="13" t="s">
        <v>192</v>
      </c>
      <c r="G49" s="17" t="s">
        <v>573</v>
      </c>
      <c r="H49" s="17">
        <v>0</v>
      </c>
      <c r="I49" s="25">
        <v>1</v>
      </c>
      <c r="J49" s="26" t="str">
        <f>[1]РАБ_БЮДЖ!L44</f>
        <v>10 02</v>
      </c>
      <c r="K49" s="26" t="str">
        <f>[1]РАБ_БЮДЖ!M44</f>
        <v>03 0 2329</v>
      </c>
      <c r="L49" s="26" t="str">
        <f>[1]РАБ_БЮДЖ!N44</f>
        <v>110, 240</v>
      </c>
      <c r="M49" s="32">
        <f>[1]РАБ_БЮДЖ!C44</f>
        <v>0</v>
      </c>
    </row>
    <row r="50" spans="1:14" ht="105.75" customHeight="1" x14ac:dyDescent="0.2">
      <c r="A50" s="114" t="s">
        <v>141</v>
      </c>
      <c r="B50" s="13" t="s">
        <v>288</v>
      </c>
      <c r="C50" s="12" t="s">
        <v>546</v>
      </c>
      <c r="D50" s="10" t="s">
        <v>547</v>
      </c>
      <c r="E50" s="10" t="s">
        <v>548</v>
      </c>
      <c r="F50" s="13" t="s">
        <v>193</v>
      </c>
      <c r="G50" s="17" t="s">
        <v>194</v>
      </c>
      <c r="H50" s="26">
        <v>18</v>
      </c>
      <c r="I50" s="26">
        <v>18</v>
      </c>
      <c r="J50" s="24" t="str">
        <f>[1]РАБ_БЮДЖ!L45</f>
        <v>10 03</v>
      </c>
      <c r="K50" s="24" t="str">
        <f>[1]РАБ_БЮДЖ!M45</f>
        <v>01 1 0040</v>
      </c>
      <c r="L50" s="19" t="str">
        <f>[1]РАБ_БЮДЖ!N45</f>
        <v>320, 350</v>
      </c>
      <c r="M50" s="146">
        <f>[1]РАБ_БЮДЖ!C45</f>
        <v>1000</v>
      </c>
    </row>
    <row r="51" spans="1:14" ht="87.75" customHeight="1" x14ac:dyDescent="0.2">
      <c r="A51" s="114" t="s">
        <v>142</v>
      </c>
      <c r="B51" s="13" t="s">
        <v>195</v>
      </c>
      <c r="C51" s="12" t="s">
        <v>546</v>
      </c>
      <c r="D51" s="10" t="s">
        <v>547</v>
      </c>
      <c r="E51" s="10" t="s">
        <v>548</v>
      </c>
      <c r="F51" s="13" t="s">
        <v>196</v>
      </c>
      <c r="G51" s="94" t="s">
        <v>557</v>
      </c>
      <c r="H51" s="21">
        <v>631</v>
      </c>
      <c r="I51" s="21">
        <v>1384</v>
      </c>
      <c r="J51" s="24" t="str">
        <f>[1]РАБ_БЮДЖ!L46</f>
        <v>10 03</v>
      </c>
      <c r="K51" s="19" t="str">
        <f>[1]РАБ_БЮДЖ!M46</f>
        <v>03 0 5084, 03 0 8965</v>
      </c>
      <c r="L51" s="19" t="str">
        <f>[1]РАБ_БЮДЖ!N46</f>
        <v>240, 310</v>
      </c>
      <c r="M51" s="146">
        <f>[1]РАБ_БЮДЖ!C46</f>
        <v>136152.4</v>
      </c>
      <c r="N51" s="24" t="e">
        <f>[1]РАБ_БЮДЖ!P46</f>
        <v>#REF!</v>
      </c>
    </row>
    <row r="52" spans="1:14" ht="121.5" customHeight="1" x14ac:dyDescent="0.2">
      <c r="A52" s="114" t="s">
        <v>143</v>
      </c>
      <c r="B52" s="13" t="s">
        <v>197</v>
      </c>
      <c r="C52" s="12" t="s">
        <v>546</v>
      </c>
      <c r="D52" s="10" t="s">
        <v>547</v>
      </c>
      <c r="E52" s="10" t="s">
        <v>548</v>
      </c>
      <c r="F52" s="13" t="s">
        <v>198</v>
      </c>
      <c r="G52" s="14" t="s">
        <v>557</v>
      </c>
      <c r="H52" s="21">
        <v>47</v>
      </c>
      <c r="I52" s="21">
        <v>177</v>
      </c>
      <c r="J52" s="24" t="str">
        <f>[1]РАБ_БЮДЖ!L47</f>
        <v>10 03</v>
      </c>
      <c r="K52" s="19" t="str">
        <f>[1]РАБ_БЮДЖ!M47</f>
        <v>03 0 5270</v>
      </c>
      <c r="L52" s="19" t="str">
        <f>[1]РАБ_БЮДЖ!N47</f>
        <v>240, 310</v>
      </c>
      <c r="M52" s="146">
        <f>[1]РАБ_БЮДЖ!C47</f>
        <v>18778.900000000001</v>
      </c>
    </row>
    <row r="53" spans="1:14" ht="127.5" customHeight="1" x14ac:dyDescent="0.2">
      <c r="A53" s="51" t="s">
        <v>144</v>
      </c>
      <c r="B53" s="13" t="s">
        <v>199</v>
      </c>
      <c r="C53" s="12" t="s">
        <v>546</v>
      </c>
      <c r="D53" s="10" t="s">
        <v>547</v>
      </c>
      <c r="E53" s="10" t="s">
        <v>548</v>
      </c>
      <c r="F53" s="13" t="s">
        <v>200</v>
      </c>
      <c r="G53" s="14" t="s">
        <v>557</v>
      </c>
      <c r="H53" s="21">
        <v>3104</v>
      </c>
      <c r="I53" s="21">
        <v>3313</v>
      </c>
      <c r="J53" s="24" t="str">
        <f>[1]РАБ_БЮДЖ!L48</f>
        <v>10 03</v>
      </c>
      <c r="K53" s="19" t="str">
        <f>[1]РАБ_БЮДЖ!M48</f>
        <v>03 0 5381</v>
      </c>
      <c r="L53" s="19" t="str">
        <f>[1]РАБ_БЮДЖ!N48</f>
        <v>240, 310</v>
      </c>
      <c r="M53" s="146">
        <f>[1]РАБ_БЮДЖ!C48</f>
        <v>187224.6</v>
      </c>
    </row>
    <row r="54" spans="1:14" ht="111.75" customHeight="1" x14ac:dyDescent="0.2">
      <c r="A54" s="51" t="s">
        <v>145</v>
      </c>
      <c r="B54" s="13" t="s">
        <v>201</v>
      </c>
      <c r="C54" s="12" t="s">
        <v>546</v>
      </c>
      <c r="D54" s="10" t="s">
        <v>547</v>
      </c>
      <c r="E54" s="10" t="s">
        <v>548</v>
      </c>
      <c r="F54" s="13" t="s">
        <v>202</v>
      </c>
      <c r="G54" s="14" t="s">
        <v>557</v>
      </c>
      <c r="H54" s="21">
        <v>1332</v>
      </c>
      <c r="I54" s="21">
        <v>1170</v>
      </c>
      <c r="J54" s="24" t="str">
        <f>[1]РАБ_БЮДЖ!L49</f>
        <v>10 03</v>
      </c>
      <c r="K54" s="19" t="str">
        <f>[1]РАБ_БЮДЖ!M49</f>
        <v>03 0 5383</v>
      </c>
      <c r="L54" s="19" t="str">
        <f>[1]РАБ_БЮДЖ!N49</f>
        <v>240, 310</v>
      </c>
      <c r="M54" s="146">
        <f>[1]РАБ_БЮДЖ!C49</f>
        <v>19445.599999999999</v>
      </c>
    </row>
    <row r="55" spans="1:14" ht="144.75" customHeight="1" x14ac:dyDescent="0.2">
      <c r="A55" s="51" t="s">
        <v>146</v>
      </c>
      <c r="B55" s="13" t="s">
        <v>203</v>
      </c>
      <c r="C55" s="12" t="s">
        <v>546</v>
      </c>
      <c r="D55" s="10" t="s">
        <v>547</v>
      </c>
      <c r="E55" s="10" t="s">
        <v>548</v>
      </c>
      <c r="F55" s="13" t="s">
        <v>474</v>
      </c>
      <c r="G55" s="14" t="s">
        <v>557</v>
      </c>
      <c r="H55" s="21">
        <v>1</v>
      </c>
      <c r="I55" s="21">
        <v>2</v>
      </c>
      <c r="J55" s="24" t="str">
        <f>[1]РАБ_БЮДЖ!L50</f>
        <v>10 03</v>
      </c>
      <c r="K55" s="19" t="str">
        <f>[1]РАБ_БЮДЖ!M50</f>
        <v>03 0 5384</v>
      </c>
      <c r="L55" s="19">
        <f>[1]РАБ_БЮДЖ!N50</f>
        <v>310</v>
      </c>
      <c r="M55" s="146">
        <f>[1]РАБ_БЮДЖ!C50</f>
        <v>1.2</v>
      </c>
    </row>
    <row r="56" spans="1:14" ht="92.25" customHeight="1" x14ac:dyDescent="0.2">
      <c r="A56" s="114" t="s">
        <v>147</v>
      </c>
      <c r="B56" s="13" t="s">
        <v>204</v>
      </c>
      <c r="C56" s="12" t="s">
        <v>546</v>
      </c>
      <c r="D56" s="10" t="s">
        <v>547</v>
      </c>
      <c r="E56" s="10" t="s">
        <v>548</v>
      </c>
      <c r="F56" s="13" t="s">
        <v>205</v>
      </c>
      <c r="G56" s="14" t="s">
        <v>557</v>
      </c>
      <c r="H56" s="21">
        <v>1</v>
      </c>
      <c r="I56" s="21">
        <v>2</v>
      </c>
      <c r="J56" s="24" t="str">
        <f>[1]РАБ_БЮДЖ!L51</f>
        <v>10 03</v>
      </c>
      <c r="K56" s="19" t="str">
        <f>[1]РАБ_БЮДЖ!M51</f>
        <v>03 0 5387</v>
      </c>
      <c r="L56" s="19">
        <f>[1]РАБ_БЮДЖ!N51</f>
        <v>310</v>
      </c>
      <c r="M56" s="146">
        <f>[1]РАБ_БЮДЖ!C51</f>
        <v>5.8</v>
      </c>
    </row>
    <row r="57" spans="1:14" ht="66" customHeight="1" x14ac:dyDescent="0.2">
      <c r="A57" s="114" t="s">
        <v>148</v>
      </c>
      <c r="B57" s="13" t="s">
        <v>206</v>
      </c>
      <c r="C57" s="12" t="s">
        <v>546</v>
      </c>
      <c r="D57" s="10" t="s">
        <v>547</v>
      </c>
      <c r="E57" s="10" t="s">
        <v>548</v>
      </c>
      <c r="F57" s="13" t="s">
        <v>207</v>
      </c>
      <c r="G57" s="94" t="s">
        <v>557</v>
      </c>
      <c r="H57" s="21">
        <v>27327</v>
      </c>
      <c r="I57" s="21">
        <v>27514</v>
      </c>
      <c r="J57" s="24" t="str">
        <f>[1]РАБ_БЮДЖ!L52</f>
        <v>10 03</v>
      </c>
      <c r="K57" s="19" t="str">
        <f>[1]РАБ_БЮДЖ!M52</f>
        <v>03 0 8961</v>
      </c>
      <c r="L57" s="19" t="str">
        <f>[1]РАБ_БЮДЖ!N52</f>
        <v>240, 310</v>
      </c>
      <c r="M57" s="146">
        <f>[1]РАБ_БЮДЖ!C52</f>
        <v>203585.9</v>
      </c>
    </row>
    <row r="58" spans="1:14" ht="69" customHeight="1" x14ac:dyDescent="0.2">
      <c r="A58" s="114" t="s">
        <v>149</v>
      </c>
      <c r="B58" s="13" t="s">
        <v>251</v>
      </c>
      <c r="C58" s="12" t="s">
        <v>546</v>
      </c>
      <c r="D58" s="10" t="s">
        <v>547</v>
      </c>
      <c r="E58" s="10" t="s">
        <v>548</v>
      </c>
      <c r="F58" s="13" t="s">
        <v>252</v>
      </c>
      <c r="G58" s="94" t="s">
        <v>557</v>
      </c>
      <c r="H58" s="21">
        <v>6437</v>
      </c>
      <c r="I58" s="21">
        <v>6691</v>
      </c>
      <c r="J58" s="24" t="str">
        <f>[1]РАБ_БЮДЖ!L53</f>
        <v>10 03</v>
      </c>
      <c r="K58" s="19" t="str">
        <f>[1]РАБ_БЮДЖ!M53</f>
        <v>03 0 8962</v>
      </c>
      <c r="L58" s="19" t="str">
        <f>[1]РАБ_БЮДЖ!N53</f>
        <v>240, 310</v>
      </c>
      <c r="M58" s="146">
        <f>[1]РАБ_БЮДЖ!C53</f>
        <v>17573.5</v>
      </c>
    </row>
    <row r="59" spans="1:14" ht="84.75" customHeight="1" x14ac:dyDescent="0.2">
      <c r="A59" s="114" t="s">
        <v>150</v>
      </c>
      <c r="B59" s="13" t="s">
        <v>253</v>
      </c>
      <c r="C59" s="12" t="s">
        <v>546</v>
      </c>
      <c r="D59" s="10" t="s">
        <v>547</v>
      </c>
      <c r="E59" s="10" t="s">
        <v>548</v>
      </c>
      <c r="F59" s="13" t="s">
        <v>258</v>
      </c>
      <c r="G59" s="94" t="s">
        <v>557</v>
      </c>
      <c r="H59" s="21">
        <v>1921</v>
      </c>
      <c r="I59" s="21">
        <v>2220</v>
      </c>
      <c r="J59" s="24" t="str">
        <f>[1]РАБ_БЮДЖ!L54</f>
        <v>10 03</v>
      </c>
      <c r="K59" s="19" t="str">
        <f>[1]РАБ_БЮДЖ!M54</f>
        <v>03 0 8963</v>
      </c>
      <c r="L59" s="19" t="str">
        <f>[1]РАБ_БЮДЖ!N54</f>
        <v>240, 310</v>
      </c>
      <c r="M59" s="146">
        <f>[1]РАБ_БЮДЖ!C54</f>
        <v>2228</v>
      </c>
    </row>
    <row r="60" spans="1:14" ht="66.75" customHeight="1" x14ac:dyDescent="0.2">
      <c r="A60" s="114" t="s">
        <v>151</v>
      </c>
      <c r="B60" s="13" t="s">
        <v>259</v>
      </c>
      <c r="C60" s="12" t="s">
        <v>546</v>
      </c>
      <c r="D60" s="10" t="s">
        <v>547</v>
      </c>
      <c r="E60" s="10" t="s">
        <v>548</v>
      </c>
      <c r="F60" s="13" t="s">
        <v>260</v>
      </c>
      <c r="G60" s="94" t="s">
        <v>557</v>
      </c>
      <c r="H60" s="26">
        <v>218</v>
      </c>
      <c r="I60" s="21">
        <v>211</v>
      </c>
      <c r="J60" s="24" t="str">
        <f>[1]РАБ_БЮДЖ!L55</f>
        <v>10 03</v>
      </c>
      <c r="K60" s="19" t="str">
        <f>[1]РАБ_БЮДЖ!M55</f>
        <v>03 0 8964</v>
      </c>
      <c r="L60" s="19" t="str">
        <f>[1]РАБ_БЮДЖ!N55</f>
        <v>240, 310</v>
      </c>
      <c r="M60" s="146">
        <f>[1]РАБ_БЮДЖ!C55</f>
        <v>22300</v>
      </c>
    </row>
    <row r="61" spans="1:14" ht="91.5" customHeight="1" x14ac:dyDescent="0.2">
      <c r="A61" s="114" t="s">
        <v>152</v>
      </c>
      <c r="B61" s="13" t="s">
        <v>261</v>
      </c>
      <c r="C61" s="12" t="s">
        <v>546</v>
      </c>
      <c r="D61" s="10" t="s">
        <v>547</v>
      </c>
      <c r="E61" s="10" t="s">
        <v>548</v>
      </c>
      <c r="F61" s="13" t="s">
        <v>262</v>
      </c>
      <c r="G61" s="94" t="s">
        <v>557</v>
      </c>
      <c r="H61" s="21">
        <v>25670</v>
      </c>
      <c r="I61" s="21">
        <v>23300</v>
      </c>
      <c r="J61" s="24" t="str">
        <f>[1]РАБ_БЮДЖ!L56</f>
        <v>10 03</v>
      </c>
      <c r="K61" s="19" t="str">
        <f>[1]РАБ_БЮДЖ!M56</f>
        <v>03 2 0402</v>
      </c>
      <c r="L61" s="19" t="str">
        <f>[1]РАБ_БЮДЖ!N56</f>
        <v>240, 320, 520, 610</v>
      </c>
      <c r="M61" s="146">
        <f>[1]РАБ_БЮДЖ!C56</f>
        <v>161532</v>
      </c>
    </row>
    <row r="62" spans="1:14" s="16" customFormat="1" ht="106.5" customHeight="1" x14ac:dyDescent="0.2">
      <c r="A62" s="114" t="s">
        <v>153</v>
      </c>
      <c r="B62" s="13" t="s">
        <v>289</v>
      </c>
      <c r="C62" s="12" t="s">
        <v>546</v>
      </c>
      <c r="D62" s="10" t="s">
        <v>547</v>
      </c>
      <c r="E62" s="10" t="s">
        <v>548</v>
      </c>
      <c r="F62" s="13" t="s">
        <v>290</v>
      </c>
      <c r="G62" s="94" t="s">
        <v>557</v>
      </c>
      <c r="H62" s="21">
        <v>37</v>
      </c>
      <c r="I62" s="21">
        <v>50</v>
      </c>
      <c r="J62" s="24" t="str">
        <f>[1]РАБ_БЮДЖ!L57</f>
        <v>10 03</v>
      </c>
      <c r="K62" s="19" t="str">
        <f>[1]РАБ_БЮДЖ!M57</f>
        <v>-</v>
      </c>
      <c r="L62" s="19" t="str">
        <f>[1]РАБ_БЮДЖ!N57</f>
        <v>-</v>
      </c>
      <c r="M62" s="146">
        <v>0</v>
      </c>
    </row>
    <row r="63" spans="1:14" ht="81.75" customHeight="1" x14ac:dyDescent="0.2">
      <c r="A63" s="114" t="s">
        <v>154</v>
      </c>
      <c r="B63" s="13" t="s">
        <v>263</v>
      </c>
      <c r="C63" s="12" t="s">
        <v>546</v>
      </c>
      <c r="D63" s="10" t="s">
        <v>547</v>
      </c>
      <c r="E63" s="10" t="s">
        <v>548</v>
      </c>
      <c r="F63" s="13" t="s">
        <v>264</v>
      </c>
      <c r="G63" s="94" t="s">
        <v>557</v>
      </c>
      <c r="H63" s="21">
        <v>242</v>
      </c>
      <c r="I63" s="21">
        <v>549</v>
      </c>
      <c r="J63" s="24" t="str">
        <f>[1]РАБ_БЮДЖ!L58</f>
        <v>10 04</v>
      </c>
      <c r="K63" s="19" t="str">
        <f>[1]РАБ_БЮДЖ!M58</f>
        <v>03 0 5260</v>
      </c>
      <c r="L63" s="19" t="str">
        <f>[1]РАБ_БЮДЖ!N58</f>
        <v>240, 310</v>
      </c>
      <c r="M63" s="146">
        <f>[1]РАБ_БЮДЖ!C58</f>
        <v>10599.3</v>
      </c>
    </row>
    <row r="64" spans="1:14" ht="110.25" customHeight="1" x14ac:dyDescent="0.2">
      <c r="A64" s="114" t="s">
        <v>155</v>
      </c>
      <c r="B64" s="13" t="s">
        <v>265</v>
      </c>
      <c r="C64" s="12" t="s">
        <v>546</v>
      </c>
      <c r="D64" s="10" t="s">
        <v>547</v>
      </c>
      <c r="E64" s="10" t="s">
        <v>548</v>
      </c>
      <c r="F64" s="13" t="s">
        <v>266</v>
      </c>
      <c r="G64" s="17" t="s">
        <v>557</v>
      </c>
      <c r="H64" s="17">
        <v>0</v>
      </c>
      <c r="I64" s="25">
        <v>20</v>
      </c>
      <c r="J64" s="24" t="str">
        <f>[1]РАБ_БЮДЖ!L59</f>
        <v>10 04</v>
      </c>
      <c r="K64" s="19" t="str">
        <f>[1]РАБ_БЮДЖ!M59</f>
        <v>03 0 5940</v>
      </c>
      <c r="L64" s="19" t="str">
        <f>[1]РАБ_БЮДЖ!N59</f>
        <v>110, 240</v>
      </c>
      <c r="M64" s="146">
        <f>[1]РАБ_БЮДЖ!C59</f>
        <v>282.39999999999998</v>
      </c>
    </row>
    <row r="65" spans="1:18" ht="75.75" customHeight="1" x14ac:dyDescent="0.2">
      <c r="A65" s="114" t="s">
        <v>156</v>
      </c>
      <c r="B65" s="13" t="s">
        <v>267</v>
      </c>
      <c r="C65" s="12" t="s">
        <v>546</v>
      </c>
      <c r="D65" s="10" t="s">
        <v>547</v>
      </c>
      <c r="E65" s="10" t="s">
        <v>548</v>
      </c>
      <c r="F65" s="13" t="s">
        <v>283</v>
      </c>
      <c r="G65" s="17" t="s">
        <v>557</v>
      </c>
      <c r="H65" s="21">
        <v>7</v>
      </c>
      <c r="I65" s="21">
        <v>30</v>
      </c>
      <c r="J65" s="24" t="str">
        <f>[1]РАБ_БЮДЖ!L60</f>
        <v>10 04</v>
      </c>
      <c r="K65" s="19" t="str">
        <f>[1]РАБ_БЮДЖ!M60</f>
        <v>03 0 8980</v>
      </c>
      <c r="L65" s="19">
        <f>[1]РАБ_БЮДЖ!N60</f>
        <v>310</v>
      </c>
      <c r="M65" s="146">
        <f>[1]РАБ_БЮДЖ!C60</f>
        <v>3000</v>
      </c>
    </row>
    <row r="66" spans="1:18" ht="94.5" customHeight="1" x14ac:dyDescent="0.2">
      <c r="A66" s="114" t="s">
        <v>157</v>
      </c>
      <c r="B66" s="13" t="s">
        <v>268</v>
      </c>
      <c r="C66" s="12" t="s">
        <v>92</v>
      </c>
      <c r="D66" s="10" t="s">
        <v>547</v>
      </c>
      <c r="E66" s="10" t="s">
        <v>548</v>
      </c>
      <c r="F66" s="13" t="s">
        <v>93</v>
      </c>
      <c r="G66" s="17" t="s">
        <v>573</v>
      </c>
      <c r="H66" s="10" t="s">
        <v>269</v>
      </c>
      <c r="I66" s="10" t="s">
        <v>269</v>
      </c>
      <c r="J66" s="24" t="str">
        <f>[1]РАБ_БЮДЖ!L61</f>
        <v>10 06</v>
      </c>
      <c r="K66" s="19" t="str">
        <f>[1]РАБ_БЮДЖ!M61</f>
        <v>03 0 2231</v>
      </c>
      <c r="L66" s="19">
        <f>[1]РАБ_БЮДЖ!N61</f>
        <v>610</v>
      </c>
      <c r="M66" s="146">
        <v>1585.9</v>
      </c>
      <c r="N66" s="24" t="e">
        <f>[1]РАБ_БЮДЖ!P61</f>
        <v>#REF!</v>
      </c>
    </row>
    <row r="67" spans="1:18" ht="138.75" customHeight="1" x14ac:dyDescent="0.2">
      <c r="A67" s="114" t="s">
        <v>158</v>
      </c>
      <c r="B67" s="13" t="s">
        <v>270</v>
      </c>
      <c r="C67" s="12" t="s">
        <v>546</v>
      </c>
      <c r="D67" s="10" t="s">
        <v>547</v>
      </c>
      <c r="E67" s="10" t="s">
        <v>548</v>
      </c>
      <c r="F67" s="13" t="s">
        <v>291</v>
      </c>
      <c r="G67" s="17" t="s">
        <v>573</v>
      </c>
      <c r="H67" s="17">
        <v>1</v>
      </c>
      <c r="I67" s="17">
        <v>1</v>
      </c>
      <c r="J67" s="24" t="str">
        <f>[1]РАБ_БЮДЖ!L62</f>
        <v>-</v>
      </c>
      <c r="K67" s="19" t="str">
        <f>[1]РАБ_БЮДЖ!M62</f>
        <v>-</v>
      </c>
      <c r="L67" s="19" t="str">
        <f>[1]РАБ_БЮДЖ!N62</f>
        <v>-</v>
      </c>
      <c r="M67" s="146">
        <v>260</v>
      </c>
    </row>
    <row r="68" spans="1:18" ht="94.9" customHeight="1" x14ac:dyDescent="0.2">
      <c r="A68" s="114" t="s">
        <v>159</v>
      </c>
      <c r="B68" s="13" t="s">
        <v>271</v>
      </c>
      <c r="C68" s="13" t="s">
        <v>272</v>
      </c>
      <c r="D68" s="10" t="s">
        <v>547</v>
      </c>
      <c r="E68" s="10" t="s">
        <v>548</v>
      </c>
      <c r="F68" s="13" t="s">
        <v>273</v>
      </c>
      <c r="G68" s="17" t="s">
        <v>557</v>
      </c>
      <c r="H68" s="10" t="s">
        <v>274</v>
      </c>
      <c r="I68" s="10" t="s">
        <v>275</v>
      </c>
      <c r="J68" s="24" t="str">
        <f>[1]РАБ_БЮДЖ!L63</f>
        <v>07 02</v>
      </c>
      <c r="K68" s="24" t="str">
        <f>[1]РАБ_БЮДЖ!M63</f>
        <v>03 0 2310</v>
      </c>
      <c r="L68" s="19" t="str">
        <f>[1]РАБ_БЮДЖ!N63</f>
        <v>110, 240, 610, 850</v>
      </c>
      <c r="M68" s="146">
        <v>54758.8</v>
      </c>
    </row>
    <row r="69" spans="1:18" ht="147.75" customHeight="1" x14ac:dyDescent="0.2">
      <c r="A69" s="114" t="s">
        <v>160</v>
      </c>
      <c r="B69" s="27" t="s">
        <v>86</v>
      </c>
      <c r="C69" s="95" t="s">
        <v>272</v>
      </c>
      <c r="D69" s="10" t="s">
        <v>547</v>
      </c>
      <c r="E69" s="10" t="s">
        <v>548</v>
      </c>
      <c r="F69" s="13" t="s">
        <v>276</v>
      </c>
      <c r="G69" s="17" t="s">
        <v>277</v>
      </c>
      <c r="H69" s="25">
        <v>10</v>
      </c>
      <c r="I69" s="25">
        <v>20</v>
      </c>
      <c r="J69" s="24" t="str">
        <f>[1]РАБ_БЮДЖ!L64</f>
        <v>07 02</v>
      </c>
      <c r="K69" s="24" t="str">
        <f>[1]РАБ_БЮДЖ!M64</f>
        <v>03 0 4207</v>
      </c>
      <c r="L69" s="19">
        <f>[1]РАБ_БЮДЖ!N64</f>
        <v>530</v>
      </c>
      <c r="M69" s="146">
        <v>166744</v>
      </c>
      <c r="O69" s="20"/>
    </row>
    <row r="70" spans="1:18" s="28" customFormat="1" ht="95.25" customHeight="1" x14ac:dyDescent="0.2">
      <c r="A70" s="223" t="s">
        <v>161</v>
      </c>
      <c r="B70" s="226" t="s">
        <v>64</v>
      </c>
      <c r="C70" s="226" t="s">
        <v>272</v>
      </c>
      <c r="D70" s="229" t="s">
        <v>547</v>
      </c>
      <c r="E70" s="229" t="s">
        <v>548</v>
      </c>
      <c r="F70" s="96" t="s">
        <v>295</v>
      </c>
      <c r="G70" s="97" t="s">
        <v>296</v>
      </c>
      <c r="H70" s="97">
        <f>I70</f>
        <v>9.4</v>
      </c>
      <c r="I70" s="97">
        <v>9.4</v>
      </c>
      <c r="J70" s="212" t="str">
        <f>[1]РАБ_БЮДЖ!L65</f>
        <v>07 07</v>
      </c>
      <c r="K70" s="212" t="str">
        <f>[1]РАБ_БЮДЖ!M65</f>
        <v>02 0 4301</v>
      </c>
      <c r="L70" s="212">
        <f>[1]РАБ_БЮДЖ!N65</f>
        <v>620</v>
      </c>
      <c r="M70" s="232">
        <v>48207</v>
      </c>
    </row>
    <row r="71" spans="1:18" s="28" customFormat="1" ht="106.5" customHeight="1" x14ac:dyDescent="0.2">
      <c r="A71" s="225"/>
      <c r="B71" s="227"/>
      <c r="C71" s="227"/>
      <c r="D71" s="230"/>
      <c r="E71" s="230"/>
      <c r="F71" s="96" t="s">
        <v>297</v>
      </c>
      <c r="G71" s="97" t="s">
        <v>296</v>
      </c>
      <c r="H71" s="97">
        <f>I71</f>
        <v>9.8000000000000007</v>
      </c>
      <c r="I71" s="97">
        <v>9.8000000000000007</v>
      </c>
      <c r="J71" s="213" t="str">
        <f>[1]РАБ_БЮДЖ!L70</f>
        <v>10 04</v>
      </c>
      <c r="K71" s="213" t="str">
        <f>[1]РАБ_БЮДЖ!M70</f>
        <v>03 0 4216, 03 0 5082</v>
      </c>
      <c r="L71" s="213">
        <f>[1]РАБ_БЮДЖ!N70</f>
        <v>530</v>
      </c>
      <c r="M71" s="233"/>
      <c r="R71" s="29"/>
    </row>
    <row r="72" spans="1:18" s="28" customFormat="1" ht="42" customHeight="1" x14ac:dyDescent="0.2">
      <c r="A72" s="224"/>
      <c r="B72" s="228"/>
      <c r="C72" s="228"/>
      <c r="D72" s="231"/>
      <c r="E72" s="231"/>
      <c r="F72" s="96" t="s">
        <v>298</v>
      </c>
      <c r="G72" s="97" t="s">
        <v>573</v>
      </c>
      <c r="H72" s="97">
        <f>I72</f>
        <v>4</v>
      </c>
      <c r="I72" s="97">
        <v>4</v>
      </c>
      <c r="J72" s="214" t="str">
        <f>[1]РАБ_БЮДЖ!L71</f>
        <v>10 04</v>
      </c>
      <c r="K72" s="214" t="str">
        <f>[1]РАБ_БЮДЖ!M71</f>
        <v>03 1 0130</v>
      </c>
      <c r="L72" s="214">
        <f>[1]РАБ_БЮДЖ!N71</f>
        <v>520</v>
      </c>
      <c r="M72" s="234"/>
    </row>
    <row r="73" spans="1:18" s="28" customFormat="1" ht="130.5" customHeight="1" x14ac:dyDescent="0.2">
      <c r="A73" s="115" t="s">
        <v>162</v>
      </c>
      <c r="B73" s="105" t="s">
        <v>299</v>
      </c>
      <c r="C73" s="105" t="s">
        <v>272</v>
      </c>
      <c r="D73" s="106" t="s">
        <v>547</v>
      </c>
      <c r="E73" s="106" t="s">
        <v>548</v>
      </c>
      <c r="F73" s="107" t="s">
        <v>300</v>
      </c>
      <c r="G73" s="108" t="s">
        <v>557</v>
      </c>
      <c r="H73" s="108">
        <v>1300</v>
      </c>
      <c r="I73" s="108">
        <v>1300</v>
      </c>
      <c r="J73" s="24" t="str">
        <f>[1]РАБ_БЮДЖ!L66</f>
        <v>07 07</v>
      </c>
      <c r="K73" s="24" t="str">
        <f>[1]РАБ_БЮДЖ!M66</f>
        <v>02 0 7432</v>
      </c>
      <c r="L73" s="19" t="str">
        <f>[1]РАБ_БЮДЖ!N66</f>
        <v>240, 610, 621</v>
      </c>
      <c r="M73" s="146">
        <v>6152.1</v>
      </c>
    </row>
    <row r="74" spans="1:18" s="28" customFormat="1" ht="81.75" customHeight="1" x14ac:dyDescent="0.2">
      <c r="A74" s="115" t="s">
        <v>163</v>
      </c>
      <c r="B74" s="98" t="s">
        <v>301</v>
      </c>
      <c r="C74" s="98" t="s">
        <v>272</v>
      </c>
      <c r="D74" s="99" t="s">
        <v>547</v>
      </c>
      <c r="E74" s="99" t="s">
        <v>548</v>
      </c>
      <c r="F74" s="96" t="s">
        <v>302</v>
      </c>
      <c r="G74" s="97" t="s">
        <v>573</v>
      </c>
      <c r="H74" s="97">
        <v>1</v>
      </c>
      <c r="I74" s="97">
        <v>1</v>
      </c>
      <c r="J74" s="24" t="str">
        <f>[1]РАБ_БЮДЖ!L67</f>
        <v>07 09</v>
      </c>
      <c r="K74" s="24" t="str">
        <f>[1]РАБ_БЮДЖ!M67</f>
        <v>03 0 6523</v>
      </c>
      <c r="L74" s="19">
        <f>[1]РАБ_БЮДЖ!N67</f>
        <v>630</v>
      </c>
      <c r="M74" s="146">
        <v>400</v>
      </c>
    </row>
    <row r="75" spans="1:18" ht="116.25" customHeight="1" x14ac:dyDescent="0.2">
      <c r="A75" s="114" t="s">
        <v>164</v>
      </c>
      <c r="B75" s="27" t="s">
        <v>303</v>
      </c>
      <c r="C75" s="13" t="s">
        <v>272</v>
      </c>
      <c r="D75" s="10" t="s">
        <v>547</v>
      </c>
      <c r="E75" s="10" t="s">
        <v>548</v>
      </c>
      <c r="F75" s="13" t="s">
        <v>304</v>
      </c>
      <c r="G75" s="17" t="s">
        <v>305</v>
      </c>
      <c r="H75" s="25">
        <v>77</v>
      </c>
      <c r="I75" s="25">
        <v>80</v>
      </c>
      <c r="J75" s="24" t="str">
        <f>[1]РАБ_БЮДЖ!L68</f>
        <v>10 04</v>
      </c>
      <c r="K75" s="24" t="str">
        <f>[1]РАБ_БЮДЖ!M68</f>
        <v>03 0 4207</v>
      </c>
      <c r="L75" s="19">
        <f>[1]РАБ_БЮДЖ!N68</f>
        <v>530</v>
      </c>
      <c r="M75" s="146">
        <v>398819</v>
      </c>
    </row>
    <row r="76" spans="1:18" ht="55.5" customHeight="1" x14ac:dyDescent="0.2">
      <c r="A76" s="114" t="s">
        <v>165</v>
      </c>
      <c r="B76" s="13" t="s">
        <v>306</v>
      </c>
      <c r="C76" s="13" t="s">
        <v>272</v>
      </c>
      <c r="D76" s="10" t="s">
        <v>547</v>
      </c>
      <c r="E76" s="10" t="s">
        <v>548</v>
      </c>
      <c r="F76" s="98" t="s">
        <v>307</v>
      </c>
      <c r="G76" s="17" t="s">
        <v>557</v>
      </c>
      <c r="H76" s="100" t="s">
        <v>308</v>
      </c>
      <c r="I76" s="101">
        <v>125693</v>
      </c>
      <c r="J76" s="24" t="str">
        <f>[1]РАБ_БЮДЖ!L69</f>
        <v>10 04</v>
      </c>
      <c r="K76" s="24" t="str">
        <f>[1]РАБ_БЮДЖ!M69</f>
        <v>03 0 4209</v>
      </c>
      <c r="L76" s="19">
        <f>[1]РАБ_БЮДЖ!N69</f>
        <v>530</v>
      </c>
      <c r="M76" s="146">
        <v>18407</v>
      </c>
      <c r="O76" s="20"/>
    </row>
    <row r="77" spans="1:18" s="28" customFormat="1" ht="116.25" customHeight="1" x14ac:dyDescent="0.2">
      <c r="A77" s="112" t="s">
        <v>166</v>
      </c>
      <c r="B77" s="96" t="s">
        <v>82</v>
      </c>
      <c r="C77" s="96" t="s">
        <v>272</v>
      </c>
      <c r="D77" s="99" t="s">
        <v>547</v>
      </c>
      <c r="E77" s="99" t="s">
        <v>548</v>
      </c>
      <c r="F77" s="96" t="s">
        <v>309</v>
      </c>
      <c r="G77" s="97" t="s">
        <v>277</v>
      </c>
      <c r="H77" s="97">
        <v>80</v>
      </c>
      <c r="I77" s="97">
        <v>90</v>
      </c>
      <c r="J77" s="24" t="str">
        <f>[1]РАБ_БЮДЖ!L70</f>
        <v>10 04</v>
      </c>
      <c r="K77" s="19" t="str">
        <f>[1]РАБ_БЮДЖ!M70</f>
        <v>03 0 4216, 03 0 5082</v>
      </c>
      <c r="L77" s="19">
        <f>[1]РАБ_БЮДЖ!N70</f>
        <v>530</v>
      </c>
      <c r="M77" s="146">
        <v>85362</v>
      </c>
    </row>
    <row r="78" spans="1:18" ht="133.5" customHeight="1" x14ac:dyDescent="0.2">
      <c r="A78" s="114" t="s">
        <v>167</v>
      </c>
      <c r="B78" s="13" t="s">
        <v>84</v>
      </c>
      <c r="C78" s="13" t="s">
        <v>272</v>
      </c>
      <c r="D78" s="10" t="s">
        <v>547</v>
      </c>
      <c r="E78" s="10" t="s">
        <v>548</v>
      </c>
      <c r="F78" s="13" t="s">
        <v>85</v>
      </c>
      <c r="G78" s="17" t="s">
        <v>296</v>
      </c>
      <c r="H78" s="10" t="s">
        <v>310</v>
      </c>
      <c r="I78" s="10" t="s">
        <v>311</v>
      </c>
      <c r="J78" s="24" t="str">
        <f>[1]РАБ_БЮДЖ!L71</f>
        <v>10 04</v>
      </c>
      <c r="K78" s="24" t="str">
        <f>[1]РАБ_БЮДЖ!M71</f>
        <v>03 1 0130</v>
      </c>
      <c r="L78" s="19">
        <f>[1]РАБ_БЮДЖ!N71</f>
        <v>520</v>
      </c>
      <c r="M78" s="146">
        <v>132</v>
      </c>
    </row>
    <row r="79" spans="1:18" ht="94.5" customHeight="1" x14ac:dyDescent="0.2">
      <c r="A79" s="114" t="s">
        <v>168</v>
      </c>
      <c r="B79" s="13" t="s">
        <v>395</v>
      </c>
      <c r="C79" s="13" t="s">
        <v>396</v>
      </c>
      <c r="D79" s="10" t="s">
        <v>547</v>
      </c>
      <c r="E79" s="10" t="s">
        <v>548</v>
      </c>
      <c r="F79" s="13" t="s">
        <v>397</v>
      </c>
      <c r="G79" s="17" t="s">
        <v>557</v>
      </c>
      <c r="H79" s="10" t="s">
        <v>398</v>
      </c>
      <c r="I79" s="10" t="s">
        <v>399</v>
      </c>
      <c r="J79" s="24" t="str">
        <f>[1]РАБ_БЮДЖ!L72</f>
        <v>07 07</v>
      </c>
      <c r="K79" s="24" t="str">
        <f>[1]РАБ_БЮДЖ!M72</f>
        <v>08 0 7432</v>
      </c>
      <c r="L79" s="19">
        <f>[1]РАБ_БЮДЖ!N72</f>
        <v>610</v>
      </c>
      <c r="M79" s="146">
        <f>[1]РАБ_БЮДЖ!C72</f>
        <v>1300</v>
      </c>
    </row>
    <row r="80" spans="1:18" ht="105.75" customHeight="1" x14ac:dyDescent="0.2">
      <c r="A80" s="119">
        <v>3</v>
      </c>
      <c r="B80" s="11" t="s">
        <v>18</v>
      </c>
      <c r="C80" s="12" t="s">
        <v>546</v>
      </c>
      <c r="D80" s="10" t="s">
        <v>547</v>
      </c>
      <c r="E80" s="10" t="s">
        <v>548</v>
      </c>
      <c r="F80" s="13" t="s">
        <v>314</v>
      </c>
      <c r="G80" s="17" t="s">
        <v>296</v>
      </c>
      <c r="H80" s="17">
        <v>33.700000000000003</v>
      </c>
      <c r="I80" s="17">
        <v>35</v>
      </c>
      <c r="J80" s="26" t="s">
        <v>551</v>
      </c>
      <c r="K80" s="26" t="s">
        <v>551</v>
      </c>
      <c r="L80" s="26" t="s">
        <v>551</v>
      </c>
      <c r="M80" s="30">
        <f>SUM(M81:M95)</f>
        <v>1176447.0999999999</v>
      </c>
    </row>
    <row r="81" spans="1:16" ht="75.75" customHeight="1" x14ac:dyDescent="0.2">
      <c r="A81" s="119" t="s">
        <v>312</v>
      </c>
      <c r="B81" s="13" t="s">
        <v>315</v>
      </c>
      <c r="C81" s="12" t="s">
        <v>546</v>
      </c>
      <c r="D81" s="10" t="s">
        <v>547</v>
      </c>
      <c r="E81" s="10" t="s">
        <v>548</v>
      </c>
      <c r="F81" s="13" t="s">
        <v>208</v>
      </c>
      <c r="G81" s="17" t="s">
        <v>316</v>
      </c>
      <c r="H81" s="17">
        <v>126.1</v>
      </c>
      <c r="I81" s="17">
        <v>126.15</v>
      </c>
      <c r="J81" s="24" t="str">
        <f>[1]РАБ_БЮДЖ!L76</f>
        <v>10 02</v>
      </c>
      <c r="K81" s="19" t="s">
        <v>81</v>
      </c>
      <c r="L81" s="19">
        <f>[1]РАБ_БЮДЖ!N76</f>
        <v>610</v>
      </c>
      <c r="M81" s="146">
        <f>422107.7+188635.7</f>
        <v>610743.4</v>
      </c>
    </row>
    <row r="82" spans="1:16" ht="116.25" customHeight="1" x14ac:dyDescent="0.2">
      <c r="A82" s="119" t="s">
        <v>169</v>
      </c>
      <c r="B82" s="13" t="s">
        <v>317</v>
      </c>
      <c r="C82" s="27" t="s">
        <v>318</v>
      </c>
      <c r="D82" s="31">
        <v>41640</v>
      </c>
      <c r="E82" s="31">
        <v>42004</v>
      </c>
      <c r="F82" s="13" t="s">
        <v>209</v>
      </c>
      <c r="G82" s="17" t="s">
        <v>296</v>
      </c>
      <c r="H82" s="17">
        <v>3.7</v>
      </c>
      <c r="I82" s="17">
        <v>3.7</v>
      </c>
      <c r="J82" s="24" t="str">
        <f>[1]РАБ_БЮДЖ!L77</f>
        <v>10 02</v>
      </c>
      <c r="K82" s="24" t="str">
        <f>[1]РАБ_БЮДЖ!M77</f>
        <v>03 0 2328</v>
      </c>
      <c r="L82" s="19">
        <f>[1]РАБ_БЮДЖ!N77</f>
        <v>610</v>
      </c>
      <c r="M82" s="146">
        <f>[1]РАБ_БЮДЖ!C77</f>
        <v>0</v>
      </c>
    </row>
    <row r="83" spans="1:16" ht="117.75" customHeight="1" x14ac:dyDescent="0.2">
      <c r="A83" s="119" t="s">
        <v>170</v>
      </c>
      <c r="B83" s="13" t="s">
        <v>319</v>
      </c>
      <c r="C83" s="27" t="s">
        <v>320</v>
      </c>
      <c r="D83" s="31">
        <v>41640</v>
      </c>
      <c r="E83" s="31">
        <v>42004</v>
      </c>
      <c r="F83" s="13" t="s">
        <v>210</v>
      </c>
      <c r="G83" s="26" t="s">
        <v>296</v>
      </c>
      <c r="H83" s="17">
        <v>47.5</v>
      </c>
      <c r="I83" s="17">
        <v>58</v>
      </c>
      <c r="J83" s="24" t="str">
        <f>[1]РАБ_БЮДЖ!L78</f>
        <v>10 02</v>
      </c>
      <c r="K83" s="19" t="s">
        <v>81</v>
      </c>
      <c r="L83" s="19">
        <f>[1]РАБ_БЮДЖ!N78</f>
        <v>610</v>
      </c>
      <c r="M83" s="146">
        <f>[1]РАБ_БЮДЖ!C78</f>
        <v>359</v>
      </c>
    </row>
    <row r="84" spans="1:16" ht="117" customHeight="1" x14ac:dyDescent="0.2">
      <c r="A84" s="119" t="s">
        <v>171</v>
      </c>
      <c r="B84" s="13" t="s">
        <v>321</v>
      </c>
      <c r="C84" s="27" t="s">
        <v>546</v>
      </c>
      <c r="D84" s="31">
        <v>41640</v>
      </c>
      <c r="E84" s="31">
        <v>42004</v>
      </c>
      <c r="F84" s="13" t="s">
        <v>210</v>
      </c>
      <c r="G84" s="26" t="s">
        <v>296</v>
      </c>
      <c r="H84" s="17">
        <v>70</v>
      </c>
      <c r="I84" s="17">
        <v>72</v>
      </c>
      <c r="J84" s="24" t="str">
        <f>[1]РАБ_БЮДЖ!L79</f>
        <v>10 02</v>
      </c>
      <c r="K84" s="24" t="str">
        <f>[1]РАБ_БЮДЖ!M79</f>
        <v>03 0 2328</v>
      </c>
      <c r="L84" s="19">
        <f>[1]РАБ_БЮДЖ!N79</f>
        <v>610</v>
      </c>
      <c r="M84" s="146">
        <f>[1]РАБ_БЮДЖ!C79</f>
        <v>0</v>
      </c>
    </row>
    <row r="85" spans="1:16" s="20" customFormat="1" ht="64.900000000000006" customHeight="1" x14ac:dyDescent="0.2">
      <c r="A85" s="119" t="s">
        <v>172</v>
      </c>
      <c r="B85" s="13" t="s">
        <v>322</v>
      </c>
      <c r="C85" s="27" t="s">
        <v>546</v>
      </c>
      <c r="D85" s="31">
        <v>41640</v>
      </c>
      <c r="E85" s="31">
        <v>42004</v>
      </c>
      <c r="F85" s="13" t="s">
        <v>211</v>
      </c>
      <c r="G85" s="26" t="s">
        <v>296</v>
      </c>
      <c r="H85" s="17">
        <v>70</v>
      </c>
      <c r="I85" s="17">
        <v>72</v>
      </c>
      <c r="J85" s="24" t="str">
        <f>[1]РАБ_БЮДЖ!L80</f>
        <v>10 02</v>
      </c>
      <c r="K85" s="24" t="str">
        <f>[1]РАБ_БЮДЖ!M80</f>
        <v>03 0 2328</v>
      </c>
      <c r="L85" s="19">
        <f>[1]РАБ_БЮДЖ!N80</f>
        <v>610</v>
      </c>
      <c r="M85" s="146">
        <f>[1]РАБ_БЮДЖ!C80</f>
        <v>0</v>
      </c>
    </row>
    <row r="86" spans="1:16" ht="66" customHeight="1" x14ac:dyDescent="0.2">
      <c r="A86" s="119" t="s">
        <v>173</v>
      </c>
      <c r="B86" s="13" t="s">
        <v>323</v>
      </c>
      <c r="C86" s="27" t="s">
        <v>546</v>
      </c>
      <c r="D86" s="31">
        <v>41640</v>
      </c>
      <c r="E86" s="31">
        <v>42004</v>
      </c>
      <c r="F86" s="13" t="s">
        <v>211</v>
      </c>
      <c r="G86" s="17" t="s">
        <v>296</v>
      </c>
      <c r="H86" s="17">
        <v>70</v>
      </c>
      <c r="I86" s="17">
        <v>72</v>
      </c>
      <c r="J86" s="24" t="str">
        <f>[1]РАБ_БЮДЖ!L81</f>
        <v>10 02</v>
      </c>
      <c r="K86" s="24" t="str">
        <f>[1]РАБ_БЮДЖ!M81</f>
        <v>03 0 2328</v>
      </c>
      <c r="L86" s="19">
        <f>[1]РАБ_БЮДЖ!N81</f>
        <v>610</v>
      </c>
      <c r="M86" s="146">
        <f>[1]РАБ_БЮДЖ!C81</f>
        <v>0</v>
      </c>
    </row>
    <row r="87" spans="1:16" ht="115.5" customHeight="1" x14ac:dyDescent="0.2">
      <c r="A87" s="119" t="s">
        <v>174</v>
      </c>
      <c r="B87" s="13" t="s">
        <v>324</v>
      </c>
      <c r="C87" s="27" t="s">
        <v>318</v>
      </c>
      <c r="D87" s="31">
        <v>41640</v>
      </c>
      <c r="E87" s="31">
        <v>42004</v>
      </c>
      <c r="F87" s="13" t="s">
        <v>209</v>
      </c>
      <c r="G87" s="17" t="s">
        <v>296</v>
      </c>
      <c r="H87" s="17">
        <v>3.7</v>
      </c>
      <c r="I87" s="17">
        <v>3.7</v>
      </c>
      <c r="J87" s="24" t="str">
        <f>[1]РАБ_БЮДЖ!L82</f>
        <v>10 02</v>
      </c>
      <c r="K87" s="24" t="str">
        <f>[1]РАБ_БЮДЖ!M82</f>
        <v>03 0 2329</v>
      </c>
      <c r="L87" s="19">
        <f>[1]РАБ_БЮДЖ!N82</f>
        <v>240</v>
      </c>
      <c r="M87" s="146">
        <f>[1]РАБ_БЮДЖ!C82</f>
        <v>0</v>
      </c>
    </row>
    <row r="88" spans="1:16" ht="142.5" customHeight="1" x14ac:dyDescent="0.2">
      <c r="A88" s="119" t="s">
        <v>175</v>
      </c>
      <c r="B88" s="13" t="s">
        <v>325</v>
      </c>
      <c r="C88" s="27" t="s">
        <v>546</v>
      </c>
      <c r="D88" s="31">
        <v>41640</v>
      </c>
      <c r="E88" s="31">
        <v>42004</v>
      </c>
      <c r="F88" s="13" t="s">
        <v>212</v>
      </c>
      <c r="G88" s="17" t="s">
        <v>296</v>
      </c>
      <c r="H88" s="17">
        <v>0.3</v>
      </c>
      <c r="I88" s="17">
        <v>0.9</v>
      </c>
      <c r="J88" s="24" t="str">
        <f>[1]РАБ_БЮДЖ!L83</f>
        <v>10 02</v>
      </c>
      <c r="K88" s="24" t="str">
        <f>[1]РАБ_БЮДЖ!M83</f>
        <v>-</v>
      </c>
      <c r="L88" s="19" t="str">
        <f>[1]РАБ_БЮДЖ!N83</f>
        <v>-</v>
      </c>
      <c r="M88" s="146">
        <f>[1]РАБ_БЮДЖ!C83</f>
        <v>0</v>
      </c>
    </row>
    <row r="89" spans="1:16" ht="69" customHeight="1" x14ac:dyDescent="0.2">
      <c r="A89" s="119" t="s">
        <v>176</v>
      </c>
      <c r="B89" s="13" t="s">
        <v>326</v>
      </c>
      <c r="C89" s="12" t="s">
        <v>546</v>
      </c>
      <c r="D89" s="10" t="s">
        <v>547</v>
      </c>
      <c r="E89" s="10" t="s">
        <v>548</v>
      </c>
      <c r="F89" s="13" t="s">
        <v>213</v>
      </c>
      <c r="G89" s="17" t="s">
        <v>316</v>
      </c>
      <c r="H89" s="17">
        <v>126.1</v>
      </c>
      <c r="I89" s="17">
        <v>126.15</v>
      </c>
      <c r="J89" s="24" t="str">
        <f>[1]РАБ_БЮДЖ!L84</f>
        <v>10 02</v>
      </c>
      <c r="K89" s="24" t="s">
        <v>79</v>
      </c>
      <c r="L89" s="19">
        <f>[1]РАБ_БЮДЖ!N84</f>
        <v>530</v>
      </c>
      <c r="M89" s="146">
        <f>[1]РАБ_БЮДЖ!C84</f>
        <v>563631</v>
      </c>
    </row>
    <row r="90" spans="1:16" ht="66.75" customHeight="1" x14ac:dyDescent="0.2">
      <c r="A90" s="119" t="s">
        <v>177</v>
      </c>
      <c r="B90" s="18" t="s">
        <v>327</v>
      </c>
      <c r="C90" s="27" t="s">
        <v>318</v>
      </c>
      <c r="D90" s="31">
        <v>41640</v>
      </c>
      <c r="E90" s="31">
        <v>42004</v>
      </c>
      <c r="F90" s="13" t="s">
        <v>211</v>
      </c>
      <c r="G90" s="26" t="s">
        <v>277</v>
      </c>
      <c r="H90" s="17">
        <v>70</v>
      </c>
      <c r="I90" s="17">
        <v>72</v>
      </c>
      <c r="J90" s="24" t="str">
        <f>[1]РАБ_БЮДЖ!L85</f>
        <v>10 02</v>
      </c>
      <c r="K90" s="24" t="s">
        <v>79</v>
      </c>
      <c r="L90" s="19">
        <f>[1]РАБ_БЮДЖ!N85</f>
        <v>530</v>
      </c>
      <c r="M90" s="146">
        <f>[1]РАБ_БЮДЖ!C85</f>
        <v>0</v>
      </c>
    </row>
    <row r="91" spans="1:16" ht="111" customHeight="1" x14ac:dyDescent="0.2">
      <c r="A91" s="119" t="s">
        <v>178</v>
      </c>
      <c r="B91" s="13" t="s">
        <v>268</v>
      </c>
      <c r="C91" s="12" t="s">
        <v>92</v>
      </c>
      <c r="D91" s="10" t="s">
        <v>547</v>
      </c>
      <c r="E91" s="10" t="s">
        <v>548</v>
      </c>
      <c r="F91" s="13" t="s">
        <v>73</v>
      </c>
      <c r="G91" s="17" t="s">
        <v>573</v>
      </c>
      <c r="H91" s="10" t="s">
        <v>279</v>
      </c>
      <c r="I91" s="10" t="s">
        <v>279</v>
      </c>
      <c r="J91" s="24" t="str">
        <f>[1]РАБ_БЮДЖ!L86</f>
        <v>10 06</v>
      </c>
      <c r="K91" s="19" t="str">
        <f>[1]РАБ_БЮДЖ!M86</f>
        <v>03 0 2231</v>
      </c>
      <c r="L91" s="19">
        <f>[1]РАБ_БЮДЖ!N86</f>
        <v>610</v>
      </c>
      <c r="M91" s="146">
        <v>1713.7</v>
      </c>
      <c r="N91" s="24" t="e">
        <f>[1]РАБ_БЮДЖ!P86</f>
        <v>#REF!</v>
      </c>
    </row>
    <row r="92" spans="1:16" ht="66" customHeight="1" x14ac:dyDescent="0.2">
      <c r="A92" s="119" t="s">
        <v>179</v>
      </c>
      <c r="B92" s="13" t="s">
        <v>328</v>
      </c>
      <c r="C92" s="27" t="s">
        <v>546</v>
      </c>
      <c r="D92" s="31">
        <v>41640</v>
      </c>
      <c r="E92" s="31">
        <v>42004</v>
      </c>
      <c r="F92" s="13" t="s">
        <v>211</v>
      </c>
      <c r="G92" s="17" t="s">
        <v>296</v>
      </c>
      <c r="H92" s="17">
        <v>70</v>
      </c>
      <c r="I92" s="17">
        <v>72</v>
      </c>
      <c r="J92" s="26" t="str">
        <f>[1]РАБ_БЮДЖ!L87</f>
        <v>10 06</v>
      </c>
      <c r="K92" s="26" t="str">
        <f>[1]РАБ_БЮДЖ!M87</f>
        <v>-</v>
      </c>
      <c r="L92" s="26" t="str">
        <f>[1]РАБ_БЮДЖ!N87</f>
        <v>-</v>
      </c>
      <c r="M92" s="32">
        <f>[1]РАБ_БЮДЖ!C87</f>
        <v>0</v>
      </c>
    </row>
    <row r="93" spans="1:16" ht="68.25" customHeight="1" x14ac:dyDescent="0.2">
      <c r="A93" s="119" t="s">
        <v>180</v>
      </c>
      <c r="B93" s="13" t="s">
        <v>329</v>
      </c>
      <c r="C93" s="27" t="s">
        <v>546</v>
      </c>
      <c r="D93" s="31">
        <v>41640</v>
      </c>
      <c r="E93" s="31">
        <v>42004</v>
      </c>
      <c r="F93" s="13" t="s">
        <v>211</v>
      </c>
      <c r="G93" s="26" t="s">
        <v>296</v>
      </c>
      <c r="H93" s="17">
        <v>70</v>
      </c>
      <c r="I93" s="17">
        <v>72</v>
      </c>
      <c r="J93" s="26" t="str">
        <f>[1]РАБ_БЮДЖ!L88</f>
        <v>10 06</v>
      </c>
      <c r="K93" s="26" t="str">
        <f>[1]РАБ_БЮДЖ!M88</f>
        <v>-</v>
      </c>
      <c r="L93" s="26" t="str">
        <f>[1]РАБ_БЮДЖ!N88</f>
        <v>-</v>
      </c>
      <c r="M93" s="32">
        <f>[1]РАБ_БЮДЖ!C88</f>
        <v>0</v>
      </c>
    </row>
    <row r="94" spans="1:16" ht="66" customHeight="1" x14ac:dyDescent="0.2">
      <c r="A94" s="119" t="s">
        <v>181</v>
      </c>
      <c r="B94" s="13" t="s">
        <v>328</v>
      </c>
      <c r="C94" s="27" t="s">
        <v>546</v>
      </c>
      <c r="D94" s="31">
        <v>41640</v>
      </c>
      <c r="E94" s="31">
        <v>42004</v>
      </c>
      <c r="F94" s="13" t="s">
        <v>211</v>
      </c>
      <c r="G94" s="17" t="s">
        <v>296</v>
      </c>
      <c r="H94" s="17">
        <v>70</v>
      </c>
      <c r="I94" s="17">
        <v>72</v>
      </c>
      <c r="J94" s="26" t="str">
        <f>[1]РАБ_БЮДЖ!L89</f>
        <v>10 06</v>
      </c>
      <c r="K94" s="26" t="str">
        <f>[1]РАБ_БЮДЖ!M89</f>
        <v>-</v>
      </c>
      <c r="L94" s="26" t="str">
        <f>[1]РАБ_БЮДЖ!N89</f>
        <v>-</v>
      </c>
      <c r="M94" s="32">
        <f>[1]РАБ_БЮДЖ!C89</f>
        <v>0</v>
      </c>
    </row>
    <row r="95" spans="1:16" ht="142.5" customHeight="1" x14ac:dyDescent="0.2">
      <c r="A95" s="120" t="s">
        <v>182</v>
      </c>
      <c r="B95" s="13" t="s">
        <v>330</v>
      </c>
      <c r="C95" s="27" t="s">
        <v>546</v>
      </c>
      <c r="D95" s="31">
        <v>41640</v>
      </c>
      <c r="E95" s="31">
        <v>42004</v>
      </c>
      <c r="F95" s="13" t="s">
        <v>212</v>
      </c>
      <c r="G95" s="26" t="s">
        <v>296</v>
      </c>
      <c r="H95" s="17">
        <v>0.3</v>
      </c>
      <c r="I95" s="17">
        <v>0.9</v>
      </c>
      <c r="J95" s="17" t="str">
        <f>[1]РАБ_БЮДЖ!L90</f>
        <v>10 06</v>
      </c>
      <c r="K95" s="17" t="str">
        <f>[1]РАБ_БЮДЖ!M90</f>
        <v>-</v>
      </c>
      <c r="L95" s="17" t="str">
        <f>[1]РАБ_БЮДЖ!N90</f>
        <v>-</v>
      </c>
      <c r="M95" s="146">
        <f>[1]РАБ_БЮДЖ!C90</f>
        <v>0</v>
      </c>
    </row>
    <row r="96" spans="1:16" s="28" customFormat="1" ht="14.25" x14ac:dyDescent="0.2">
      <c r="A96" s="223"/>
      <c r="B96" s="33" t="s">
        <v>331</v>
      </c>
      <c r="C96" s="210" t="s">
        <v>332</v>
      </c>
      <c r="D96" s="210" t="s">
        <v>332</v>
      </c>
      <c r="E96" s="210" t="s">
        <v>332</v>
      </c>
      <c r="F96" s="210" t="s">
        <v>332</v>
      </c>
      <c r="G96" s="210" t="s">
        <v>332</v>
      </c>
      <c r="H96" s="210" t="s">
        <v>333</v>
      </c>
      <c r="I96" s="211"/>
      <c r="J96" s="210" t="s">
        <v>332</v>
      </c>
      <c r="K96" s="210" t="s">
        <v>332</v>
      </c>
      <c r="L96" s="210" t="s">
        <v>332</v>
      </c>
      <c r="M96" s="235">
        <f>SUM(M99:M102)</f>
        <v>6853354.4000000004</v>
      </c>
      <c r="P96" s="93"/>
    </row>
    <row r="97" spans="1:13" s="28" customFormat="1" ht="14.25" x14ac:dyDescent="0.2">
      <c r="A97" s="224"/>
      <c r="B97" s="33" t="s">
        <v>334</v>
      </c>
      <c r="C97" s="210"/>
      <c r="D97" s="210"/>
      <c r="E97" s="210"/>
      <c r="F97" s="210"/>
      <c r="G97" s="210"/>
      <c r="H97" s="210"/>
      <c r="I97" s="211"/>
      <c r="J97" s="210"/>
      <c r="K97" s="210"/>
      <c r="L97" s="210"/>
      <c r="M97" s="236"/>
    </row>
    <row r="98" spans="1:13" s="28" customFormat="1" ht="15" x14ac:dyDescent="0.25">
      <c r="A98" s="115"/>
      <c r="B98" s="36" t="s">
        <v>335</v>
      </c>
      <c r="C98" s="34" t="s">
        <v>332</v>
      </c>
      <c r="D98" s="34" t="s">
        <v>332</v>
      </c>
      <c r="E98" s="34" t="s">
        <v>332</v>
      </c>
      <c r="F98" s="34" t="s">
        <v>332</v>
      </c>
      <c r="G98" s="34" t="s">
        <v>332</v>
      </c>
      <c r="H98" s="34" t="s">
        <v>332</v>
      </c>
      <c r="I98" s="35"/>
      <c r="J98" s="34" t="s">
        <v>332</v>
      </c>
      <c r="K98" s="34" t="s">
        <v>332</v>
      </c>
      <c r="L98" s="34" t="s">
        <v>332</v>
      </c>
      <c r="M98" s="147"/>
    </row>
    <row r="99" spans="1:13" s="28" customFormat="1" ht="62.25" customHeight="1" x14ac:dyDescent="0.25">
      <c r="A99" s="115"/>
      <c r="B99" s="36" t="s">
        <v>336</v>
      </c>
      <c r="C99" s="34" t="s">
        <v>332</v>
      </c>
      <c r="D99" s="34" t="s">
        <v>332</v>
      </c>
      <c r="E99" s="34" t="s">
        <v>332</v>
      </c>
      <c r="F99" s="34" t="s">
        <v>332</v>
      </c>
      <c r="G99" s="34" t="s">
        <v>332</v>
      </c>
      <c r="H99" s="34" t="s">
        <v>332</v>
      </c>
      <c r="I99" s="35"/>
      <c r="J99" s="34" t="s">
        <v>332</v>
      </c>
      <c r="K99" s="34" t="s">
        <v>332</v>
      </c>
      <c r="L99" s="34" t="s">
        <v>332</v>
      </c>
      <c r="M99" s="147">
        <f>M80+M41-M100+M12-M101-M102</f>
        <v>6064281.5</v>
      </c>
    </row>
    <row r="100" spans="1:13" s="28" customFormat="1" ht="30.75" customHeight="1" x14ac:dyDescent="0.25">
      <c r="A100" s="115"/>
      <c r="B100" s="36" t="s">
        <v>337</v>
      </c>
      <c r="C100" s="34" t="s">
        <v>332</v>
      </c>
      <c r="D100" s="34" t="s">
        <v>332</v>
      </c>
      <c r="E100" s="34" t="s">
        <v>332</v>
      </c>
      <c r="F100" s="34" t="s">
        <v>332</v>
      </c>
      <c r="G100" s="34" t="s">
        <v>332</v>
      </c>
      <c r="H100" s="34" t="s">
        <v>333</v>
      </c>
      <c r="I100" s="35"/>
      <c r="J100" s="34" t="s">
        <v>332</v>
      </c>
      <c r="K100" s="34" t="s">
        <v>332</v>
      </c>
      <c r="L100" s="34" t="s">
        <v>332</v>
      </c>
      <c r="M100" s="147">
        <f>SUM(M68:M78)</f>
        <v>778981.89999999991</v>
      </c>
    </row>
    <row r="101" spans="1:13" s="28" customFormat="1" ht="34.5" customHeight="1" x14ac:dyDescent="0.25">
      <c r="A101" s="115"/>
      <c r="B101" s="36" t="s">
        <v>338</v>
      </c>
      <c r="C101" s="34" t="s">
        <v>332</v>
      </c>
      <c r="D101" s="34" t="s">
        <v>332</v>
      </c>
      <c r="E101" s="34" t="s">
        <v>332</v>
      </c>
      <c r="F101" s="34" t="s">
        <v>332</v>
      </c>
      <c r="G101" s="34" t="s">
        <v>332</v>
      </c>
      <c r="H101" s="34" t="s">
        <v>333</v>
      </c>
      <c r="I101" s="35"/>
      <c r="J101" s="34" t="s">
        <v>332</v>
      </c>
      <c r="K101" s="34" t="s">
        <v>332</v>
      </c>
      <c r="L101" s="34" t="s">
        <v>332</v>
      </c>
      <c r="M101" s="147">
        <f>M40</f>
        <v>8791</v>
      </c>
    </row>
    <row r="102" spans="1:13" s="28" customFormat="1" ht="45" customHeight="1" x14ac:dyDescent="0.25">
      <c r="A102" s="115"/>
      <c r="B102" s="36" t="s">
        <v>429</v>
      </c>
      <c r="C102" s="34" t="s">
        <v>332</v>
      </c>
      <c r="D102" s="34" t="s">
        <v>332</v>
      </c>
      <c r="E102" s="34" t="s">
        <v>332</v>
      </c>
      <c r="F102" s="34" t="s">
        <v>332</v>
      </c>
      <c r="G102" s="34" t="s">
        <v>332</v>
      </c>
      <c r="H102" s="34" t="s">
        <v>333</v>
      </c>
      <c r="I102" s="35"/>
      <c r="J102" s="34" t="s">
        <v>332</v>
      </c>
      <c r="K102" s="34" t="s">
        <v>332</v>
      </c>
      <c r="L102" s="34" t="s">
        <v>332</v>
      </c>
      <c r="M102" s="147">
        <f>M79</f>
        <v>1300</v>
      </c>
    </row>
  </sheetData>
  <mergeCells count="42">
    <mergeCell ref="D8:E8"/>
    <mergeCell ref="F8:I8"/>
    <mergeCell ref="J8:L8"/>
    <mergeCell ref="M8:M10"/>
    <mergeCell ref="D9:D10"/>
    <mergeCell ref="E9:E10"/>
    <mergeCell ref="F9:F10"/>
    <mergeCell ref="G9:G10"/>
    <mergeCell ref="H9:I9"/>
    <mergeCell ref="J9:J10"/>
    <mergeCell ref="M70:M72"/>
    <mergeCell ref="J96:J97"/>
    <mergeCell ref="K96:K97"/>
    <mergeCell ref="L96:L97"/>
    <mergeCell ref="M96:M97"/>
    <mergeCell ref="J70:J72"/>
    <mergeCell ref="A96:A97"/>
    <mergeCell ref="C96:C97"/>
    <mergeCell ref="D96:D97"/>
    <mergeCell ref="E96:E97"/>
    <mergeCell ref="K70:K72"/>
    <mergeCell ref="A70:A72"/>
    <mergeCell ref="B70:B72"/>
    <mergeCell ref="C70:C72"/>
    <mergeCell ref="D70:D72"/>
    <mergeCell ref="E70:E72"/>
    <mergeCell ref="G1:I1"/>
    <mergeCell ref="G2:L2"/>
    <mergeCell ref="G3:K3"/>
    <mergeCell ref="G4:L4"/>
    <mergeCell ref="F96:F97"/>
    <mergeCell ref="G96:G97"/>
    <mergeCell ref="H96:H97"/>
    <mergeCell ref="I96:I97"/>
    <mergeCell ref="L70:L72"/>
    <mergeCell ref="L9:L10"/>
    <mergeCell ref="K9:K10"/>
    <mergeCell ref="A5:M5"/>
    <mergeCell ref="A6:M6"/>
    <mergeCell ref="A8:A10"/>
    <mergeCell ref="B8:B10"/>
    <mergeCell ref="C8:C10"/>
  </mergeCells>
  <phoneticPr fontId="20" type="noConversion"/>
  <pageMargins left="0.2" right="0.28999999999999998" top="0.53" bottom="0.2" header="0.37" footer="0.15"/>
  <pageSetup paperSize="9" scale="72" orientation="landscape" verticalDpi="0" r:id="rId1"/>
  <headerFooter alignWithMargins="0">
    <oddFooter>&amp;R&amp;P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O102"/>
  <sheetViews>
    <sheetView topLeftCell="A82" zoomScaleNormal="85" workbookViewId="0">
      <selection activeCell="K74" sqref="K74"/>
    </sheetView>
  </sheetViews>
  <sheetFormatPr defaultRowHeight="12.75" x14ac:dyDescent="0.2"/>
  <cols>
    <col min="1" max="1" width="29.5703125" style="4" customWidth="1"/>
    <col min="2" max="2" width="30" style="4" customWidth="1"/>
    <col min="3" max="3" width="10.42578125" style="4" customWidth="1"/>
    <col min="4" max="4" width="10.28515625" style="4" customWidth="1"/>
    <col min="5" max="5" width="24.7109375" style="4" customWidth="1"/>
    <col min="6" max="6" width="6.28515625" style="4" customWidth="1"/>
    <col min="7" max="7" width="7.140625" style="4" customWidth="1"/>
    <col min="8" max="8" width="6.7109375" style="4" customWidth="1"/>
    <col min="9" max="9" width="7.140625" style="4" customWidth="1"/>
    <col min="10" max="10" width="7.7109375" style="4" customWidth="1"/>
    <col min="11" max="11" width="8.140625" style="4" customWidth="1"/>
    <col min="12" max="12" width="8.28515625" style="4" customWidth="1"/>
    <col min="13" max="13" width="6.28515625" style="4" customWidth="1"/>
    <col min="14" max="14" width="11.140625" style="4" customWidth="1"/>
    <col min="15" max="15" width="10.7109375" style="4" customWidth="1"/>
    <col min="16" max="16" width="11.140625" style="4" customWidth="1"/>
    <col min="17" max="17" width="9.28515625" style="4" bestFit="1" customWidth="1"/>
    <col min="18" max="16384" width="9.140625" style="4"/>
  </cols>
  <sheetData>
    <row r="1" spans="1:18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525</v>
      </c>
      <c r="O1" s="2"/>
      <c r="P1" s="3"/>
      <c r="Q1" s="3"/>
      <c r="R1" s="3"/>
    </row>
    <row r="2" spans="1:18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0"/>
      <c r="P2" s="240"/>
    </row>
    <row r="3" spans="1:18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0"/>
      <c r="P3" s="240"/>
    </row>
    <row r="4" spans="1:18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1" t="s">
        <v>241</v>
      </c>
      <c r="P4" s="241"/>
    </row>
    <row r="5" spans="1:18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1"/>
      <c r="P5" s="241"/>
    </row>
    <row r="6" spans="1:18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0"/>
      <c r="P6" s="240"/>
    </row>
    <row r="7" spans="1:18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8" ht="15.75" x14ac:dyDescent="0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ht="15.75" x14ac:dyDescent="0.25">
      <c r="A9" s="216" t="s">
        <v>242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8" ht="15" customHeight="1" x14ac:dyDescent="0.2">
      <c r="A10" s="217" t="s">
        <v>349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</row>
    <row r="11" spans="1:18" ht="15" customHeight="1" x14ac:dyDescent="0.2">
      <c r="A11" s="217" t="s">
        <v>247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8" ht="15" customHeight="1" x14ac:dyDescent="0.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8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ht="30.75" customHeight="1" x14ac:dyDescent="0.2">
      <c r="A14" s="222" t="s">
        <v>244</v>
      </c>
      <c r="B14" s="222" t="s">
        <v>530</v>
      </c>
      <c r="C14" s="222" t="s">
        <v>531</v>
      </c>
      <c r="D14" s="222"/>
      <c r="E14" s="222" t="s">
        <v>532</v>
      </c>
      <c r="F14" s="222"/>
      <c r="G14" s="222"/>
      <c r="H14" s="222"/>
      <c r="I14" s="222"/>
      <c r="J14" s="222"/>
      <c r="K14" s="222" t="s">
        <v>533</v>
      </c>
      <c r="L14" s="222"/>
      <c r="M14" s="222"/>
      <c r="N14" s="222" t="s">
        <v>534</v>
      </c>
      <c r="O14" s="222"/>
      <c r="P14" s="222"/>
    </row>
    <row r="15" spans="1:18" x14ac:dyDescent="0.2">
      <c r="A15" s="222"/>
      <c r="B15" s="222"/>
      <c r="C15" s="215" t="s">
        <v>535</v>
      </c>
      <c r="D15" s="215" t="s">
        <v>536</v>
      </c>
      <c r="E15" s="215" t="s">
        <v>537</v>
      </c>
      <c r="F15" s="215" t="s">
        <v>245</v>
      </c>
      <c r="G15" s="222" t="s">
        <v>539</v>
      </c>
      <c r="H15" s="222"/>
      <c r="I15" s="222"/>
      <c r="J15" s="222"/>
      <c r="K15" s="215" t="s">
        <v>540</v>
      </c>
      <c r="L15" s="215" t="s">
        <v>541</v>
      </c>
      <c r="M15" s="215" t="s">
        <v>542</v>
      </c>
      <c r="N15" s="215" t="s">
        <v>249</v>
      </c>
      <c r="O15" s="215" t="s">
        <v>246</v>
      </c>
      <c r="P15" s="215" t="s">
        <v>250</v>
      </c>
    </row>
    <row r="16" spans="1:18" ht="90" customHeight="1" x14ac:dyDescent="0.2">
      <c r="A16" s="222"/>
      <c r="B16" s="222"/>
      <c r="C16" s="215"/>
      <c r="D16" s="215"/>
      <c r="E16" s="215"/>
      <c r="F16" s="215"/>
      <c r="G16" s="142" t="s">
        <v>248</v>
      </c>
      <c r="H16" s="142" t="s">
        <v>249</v>
      </c>
      <c r="I16" s="142" t="s">
        <v>246</v>
      </c>
      <c r="J16" s="142" t="s">
        <v>250</v>
      </c>
      <c r="K16" s="215"/>
      <c r="L16" s="215"/>
      <c r="M16" s="215"/>
      <c r="N16" s="215"/>
      <c r="O16" s="215"/>
      <c r="P16" s="215"/>
    </row>
    <row r="17" spans="1:41" s="9" customFormat="1" ht="11.25" customHeight="1" x14ac:dyDescent="0.2">
      <c r="A17" s="8">
        <v>1</v>
      </c>
      <c r="B17" s="8">
        <v>3</v>
      </c>
      <c r="C17" s="8">
        <v>4</v>
      </c>
      <c r="D17" s="8">
        <v>5</v>
      </c>
      <c r="E17" s="8">
        <v>6</v>
      </c>
      <c r="F17" s="8">
        <v>7</v>
      </c>
      <c r="G17" s="8">
        <v>8</v>
      </c>
      <c r="H17" s="8"/>
      <c r="I17" s="8"/>
      <c r="J17" s="8">
        <v>9</v>
      </c>
      <c r="K17" s="8">
        <v>10</v>
      </c>
      <c r="L17" s="8">
        <v>11</v>
      </c>
      <c r="M17" s="8">
        <v>12</v>
      </c>
      <c r="N17" s="8">
        <v>13</v>
      </c>
      <c r="O17" s="8">
        <v>14</v>
      </c>
      <c r="P17" s="8">
        <v>15</v>
      </c>
    </row>
    <row r="18" spans="1:41" s="9" customFormat="1" ht="65.25" customHeight="1" x14ac:dyDescent="0.2">
      <c r="A18" s="11" t="s">
        <v>410</v>
      </c>
      <c r="B18" s="34" t="s">
        <v>332</v>
      </c>
      <c r="C18" s="34" t="s">
        <v>332</v>
      </c>
      <c r="D18" s="34" t="s">
        <v>332</v>
      </c>
      <c r="E18" s="34" t="s">
        <v>332</v>
      </c>
      <c r="F18" s="34" t="s">
        <v>332</v>
      </c>
      <c r="G18" s="34" t="s">
        <v>333</v>
      </c>
      <c r="H18" s="34" t="s">
        <v>333</v>
      </c>
      <c r="I18" s="34" t="s">
        <v>333</v>
      </c>
      <c r="J18" s="35"/>
      <c r="K18" s="34" t="s">
        <v>332</v>
      </c>
      <c r="L18" s="34" t="s">
        <v>332</v>
      </c>
      <c r="M18" s="34" t="s">
        <v>332</v>
      </c>
      <c r="N18" s="181">
        <f>N87+N48+N19</f>
        <v>6853354.4000000004</v>
      </c>
      <c r="O18" s="181">
        <f>O87+O48+O19</f>
        <v>6628692.9000000004</v>
      </c>
      <c r="P18" s="181">
        <f>P87+P48+P19</f>
        <v>6450383.7999999989</v>
      </c>
    </row>
    <row r="19" spans="1:41" s="16" customFormat="1" ht="75.75" customHeight="1" x14ac:dyDescent="0.2">
      <c r="A19" s="151" t="s">
        <v>545</v>
      </c>
      <c r="B19" s="152" t="s">
        <v>546</v>
      </c>
      <c r="C19" s="14" t="s">
        <v>547</v>
      </c>
      <c r="D19" s="14" t="s">
        <v>548</v>
      </c>
      <c r="E19" s="153" t="s">
        <v>549</v>
      </c>
      <c r="F19" s="14" t="s">
        <v>550</v>
      </c>
      <c r="G19" s="14" t="s">
        <v>103</v>
      </c>
      <c r="H19" s="154">
        <v>223.9</v>
      </c>
      <c r="I19" s="14"/>
      <c r="J19" s="154"/>
      <c r="K19" s="155" t="s">
        <v>551</v>
      </c>
      <c r="L19" s="155" t="s">
        <v>551</v>
      </c>
      <c r="M19" s="155" t="s">
        <v>551</v>
      </c>
      <c r="N19" s="156">
        <f>SUM(N20:N47)</f>
        <v>3972387.4</v>
      </c>
      <c r="O19" s="156">
        <f>SUM(O20:O47)</f>
        <v>3812226.6</v>
      </c>
      <c r="P19" s="156">
        <f>SUM(P20:P47)</f>
        <v>3570587.2999999993</v>
      </c>
    </row>
    <row r="20" spans="1:41" ht="92.25" customHeight="1" x14ac:dyDescent="0.2">
      <c r="A20" s="153" t="s">
        <v>552</v>
      </c>
      <c r="B20" s="152" t="s">
        <v>546</v>
      </c>
      <c r="C20" s="14" t="s">
        <v>547</v>
      </c>
      <c r="D20" s="14" t="s">
        <v>548</v>
      </c>
      <c r="E20" s="153" t="s">
        <v>553</v>
      </c>
      <c r="F20" s="14" t="s">
        <v>554</v>
      </c>
      <c r="G20" s="14" t="s">
        <v>292</v>
      </c>
      <c r="H20" s="14" t="s">
        <v>75</v>
      </c>
      <c r="I20" s="14" t="s">
        <v>215</v>
      </c>
      <c r="J20" s="14" t="s">
        <v>215</v>
      </c>
      <c r="K20" s="94" t="str">
        <f>[1]РАБ_БЮДЖ!L6</f>
        <v>04 08</v>
      </c>
      <c r="L20" s="94" t="str">
        <f>[1]РАБ_БЮДЖ!M6</f>
        <v>03 0 6534</v>
      </c>
      <c r="M20" s="94">
        <f>[1]РАБ_БЮДЖ!N6</f>
        <v>810</v>
      </c>
      <c r="N20" s="157">
        <v>10000</v>
      </c>
      <c r="O20" s="157">
        <v>0</v>
      </c>
      <c r="P20" s="157">
        <v>0</v>
      </c>
    </row>
    <row r="21" spans="1:41" ht="72.75" customHeight="1" x14ac:dyDescent="0.2">
      <c r="A21" s="153" t="s">
        <v>555</v>
      </c>
      <c r="B21" s="152" t="s">
        <v>546</v>
      </c>
      <c r="C21" s="14" t="s">
        <v>547</v>
      </c>
      <c r="D21" s="14" t="s">
        <v>548</v>
      </c>
      <c r="E21" s="153" t="s">
        <v>556</v>
      </c>
      <c r="F21" s="14" t="s">
        <v>557</v>
      </c>
      <c r="G21" s="14" t="s">
        <v>293</v>
      </c>
      <c r="H21" s="14" t="s">
        <v>558</v>
      </c>
      <c r="I21" s="14" t="s">
        <v>558</v>
      </c>
      <c r="J21" s="14" t="s">
        <v>558</v>
      </c>
      <c r="K21" s="94" t="str">
        <f>[1]РАБ_БЮДЖ!L7</f>
        <v>10 01</v>
      </c>
      <c r="L21" s="94" t="str">
        <f>[1]РАБ_БЮДЖ!M7</f>
        <v>03 0 8880</v>
      </c>
      <c r="M21" s="94">
        <f>[1]РАБ_БЮДЖ!N7</f>
        <v>310</v>
      </c>
      <c r="N21" s="157">
        <v>3708</v>
      </c>
      <c r="O21" s="157">
        <v>3708</v>
      </c>
      <c r="P21" s="157">
        <v>3708</v>
      </c>
    </row>
    <row r="22" spans="1:41" ht="70.5" customHeight="1" x14ac:dyDescent="0.2">
      <c r="A22" s="153" t="s">
        <v>559</v>
      </c>
      <c r="B22" s="152" t="s">
        <v>546</v>
      </c>
      <c r="C22" s="14" t="s">
        <v>547</v>
      </c>
      <c r="D22" s="14" t="s">
        <v>548</v>
      </c>
      <c r="E22" s="153" t="s">
        <v>560</v>
      </c>
      <c r="F22" s="14" t="s">
        <v>557</v>
      </c>
      <c r="G22" s="14" t="s">
        <v>504</v>
      </c>
      <c r="H22" s="14" t="s">
        <v>561</v>
      </c>
      <c r="I22" s="14" t="s">
        <v>561</v>
      </c>
      <c r="J22" s="14" t="s">
        <v>561</v>
      </c>
      <c r="K22" s="94" t="str">
        <f>[1]РАБ_БЮДЖ!L8</f>
        <v>10 01</v>
      </c>
      <c r="L22" s="94" t="str">
        <f>[1]РАБ_БЮДЖ!M8</f>
        <v>03 0 8890</v>
      </c>
      <c r="M22" s="94" t="str">
        <f>[1]РАБ_БЮДЖ!N8</f>
        <v>240, 310</v>
      </c>
      <c r="N22" s="157">
        <v>7498</v>
      </c>
      <c r="O22" s="157">
        <v>7498</v>
      </c>
      <c r="P22" s="157">
        <v>7498</v>
      </c>
    </row>
    <row r="23" spans="1:41" ht="91.5" customHeight="1" x14ac:dyDescent="0.2">
      <c r="A23" s="153" t="s">
        <v>562</v>
      </c>
      <c r="B23" s="152" t="s">
        <v>546</v>
      </c>
      <c r="C23" s="14" t="s">
        <v>547</v>
      </c>
      <c r="D23" s="14" t="s">
        <v>548</v>
      </c>
      <c r="E23" s="153" t="s">
        <v>563</v>
      </c>
      <c r="F23" s="14" t="s">
        <v>557</v>
      </c>
      <c r="G23" s="14" t="s">
        <v>564</v>
      </c>
      <c r="H23" s="14" t="s">
        <v>565</v>
      </c>
      <c r="I23" s="14" t="s">
        <v>565</v>
      </c>
      <c r="J23" s="14" t="s">
        <v>565</v>
      </c>
      <c r="K23" s="94" t="str">
        <f>[1]РАБ_БЮДЖ!L9</f>
        <v>10 01</v>
      </c>
      <c r="L23" s="94" t="str">
        <f>[1]РАБ_БЮДЖ!M9</f>
        <v>03 0 8900</v>
      </c>
      <c r="M23" s="94" t="str">
        <f>[1]РАБ_БЮДЖ!N9</f>
        <v>240, 311</v>
      </c>
      <c r="N23" s="157">
        <v>449.1</v>
      </c>
      <c r="O23" s="157">
        <v>365</v>
      </c>
      <c r="P23" s="157">
        <v>365</v>
      </c>
    </row>
    <row r="24" spans="1:41" ht="72.75" customHeight="1" x14ac:dyDescent="0.2">
      <c r="A24" s="153" t="s">
        <v>566</v>
      </c>
      <c r="B24" s="152" t="s">
        <v>546</v>
      </c>
      <c r="C24" s="14" t="s">
        <v>547</v>
      </c>
      <c r="D24" s="14" t="s">
        <v>548</v>
      </c>
      <c r="E24" s="153" t="s">
        <v>567</v>
      </c>
      <c r="F24" s="14" t="s">
        <v>557</v>
      </c>
      <c r="G24" s="14" t="s">
        <v>294</v>
      </c>
      <c r="H24" s="14" t="s">
        <v>568</v>
      </c>
      <c r="I24" s="14" t="s">
        <v>568</v>
      </c>
      <c r="J24" s="14" t="s">
        <v>568</v>
      </c>
      <c r="K24" s="94" t="str">
        <f>[1]РАБ_БЮДЖ!L10</f>
        <v>10 01</v>
      </c>
      <c r="L24" s="94" t="str">
        <f>[1]РАБ_БЮДЖ!M10</f>
        <v>03 0 8920</v>
      </c>
      <c r="M24" s="94">
        <f>[1]РАБ_БЮДЖ!N10</f>
        <v>310</v>
      </c>
      <c r="N24" s="157">
        <v>123253</v>
      </c>
      <c r="O24" s="157">
        <v>123253</v>
      </c>
      <c r="P24" s="157">
        <v>123253</v>
      </c>
    </row>
    <row r="25" spans="1:41" ht="82.5" customHeight="1" x14ac:dyDescent="0.2">
      <c r="A25" s="153" t="s">
        <v>569</v>
      </c>
      <c r="B25" s="152" t="s">
        <v>546</v>
      </c>
      <c r="C25" s="14" t="s">
        <v>547</v>
      </c>
      <c r="D25" s="14" t="s">
        <v>548</v>
      </c>
      <c r="E25" s="153" t="s">
        <v>577</v>
      </c>
      <c r="F25" s="94" t="s">
        <v>296</v>
      </c>
      <c r="G25" s="94">
        <v>100</v>
      </c>
      <c r="H25" s="94">
        <v>100</v>
      </c>
      <c r="I25" s="94">
        <v>100</v>
      </c>
      <c r="J25" s="94">
        <v>100</v>
      </c>
      <c r="K25" s="94" t="str">
        <f>[1]РАБ_БЮДЖ!L11</f>
        <v>10 02</v>
      </c>
      <c r="L25" s="94" t="str">
        <f>[1]РАБ_БЮДЖ!M11</f>
        <v>03 0 2329</v>
      </c>
      <c r="M25" s="94" t="str">
        <f>[1]РАБ_БЮДЖ!N11</f>
        <v>110, 240, 850</v>
      </c>
      <c r="N25" s="157">
        <v>125100.6</v>
      </c>
      <c r="O25" s="157">
        <v>116357.4</v>
      </c>
      <c r="P25" s="157">
        <v>111859.9</v>
      </c>
    </row>
    <row r="26" spans="1:41" ht="82.5" customHeight="1" x14ac:dyDescent="0.2">
      <c r="A26" s="153" t="s">
        <v>571</v>
      </c>
      <c r="B26" s="152" t="s">
        <v>546</v>
      </c>
      <c r="C26" s="14" t="s">
        <v>547</v>
      </c>
      <c r="D26" s="14" t="s">
        <v>548</v>
      </c>
      <c r="E26" s="153" t="s">
        <v>572</v>
      </c>
      <c r="F26" s="94" t="s">
        <v>573</v>
      </c>
      <c r="G26" s="94">
        <v>18</v>
      </c>
      <c r="H26" s="94">
        <v>18</v>
      </c>
      <c r="I26" s="94">
        <v>18</v>
      </c>
      <c r="J26" s="94">
        <v>18</v>
      </c>
      <c r="K26" s="94" t="str">
        <f>[1]РАБ_БЮДЖ!L12</f>
        <v>10 02</v>
      </c>
      <c r="L26" s="94" t="str">
        <f>[1]РАБ_БЮДЖ!M12</f>
        <v>03 0 2329</v>
      </c>
      <c r="M26" s="94">
        <f>[1]РАБ_БЮДЖ!N12</f>
        <v>240</v>
      </c>
      <c r="N26" s="157">
        <v>484</v>
      </c>
      <c r="O26" s="157">
        <v>469.2</v>
      </c>
      <c r="P26" s="157">
        <v>451</v>
      </c>
    </row>
    <row r="27" spans="1:41" s="102" customFormat="1" ht="114.75" customHeight="1" x14ac:dyDescent="0.2">
      <c r="A27" s="153" t="s">
        <v>77</v>
      </c>
      <c r="B27" s="152" t="s">
        <v>546</v>
      </c>
      <c r="C27" s="14" t="s">
        <v>547</v>
      </c>
      <c r="D27" s="14" t="s">
        <v>548</v>
      </c>
      <c r="E27" s="153" t="s">
        <v>472</v>
      </c>
      <c r="F27" s="14" t="s">
        <v>557</v>
      </c>
      <c r="G27" s="14" t="s">
        <v>574</v>
      </c>
      <c r="H27" s="14" t="s">
        <v>574</v>
      </c>
      <c r="I27" s="14" t="s">
        <v>216</v>
      </c>
      <c r="J27" s="14" t="s">
        <v>216</v>
      </c>
      <c r="K27" s="94" t="str">
        <f>[1]РАБ_БЮДЖ!L13</f>
        <v>10 02</v>
      </c>
      <c r="L27" s="94" t="str">
        <f>[1]РАБ_БЮДЖ!M13</f>
        <v>03 0 4211</v>
      </c>
      <c r="M27" s="94">
        <f>[1]РАБ_БЮДЖ!N13</f>
        <v>530</v>
      </c>
      <c r="N27" s="157">
        <v>7529</v>
      </c>
      <c r="O27" s="157">
        <v>6868.3</v>
      </c>
      <c r="P27" s="157">
        <v>6598.5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03" customFormat="1" ht="105" customHeight="1" x14ac:dyDescent="0.2">
      <c r="A28" s="158" t="s">
        <v>76</v>
      </c>
      <c r="B28" s="152" t="s">
        <v>546</v>
      </c>
      <c r="C28" s="14" t="s">
        <v>547</v>
      </c>
      <c r="D28" s="14" t="s">
        <v>548</v>
      </c>
      <c r="E28" s="153" t="s">
        <v>575</v>
      </c>
      <c r="F28" s="14" t="s">
        <v>557</v>
      </c>
      <c r="G28" s="14" t="s">
        <v>435</v>
      </c>
      <c r="H28" s="14" t="s">
        <v>78</v>
      </c>
      <c r="I28" s="14" t="s">
        <v>215</v>
      </c>
      <c r="J28" s="14" t="s">
        <v>215</v>
      </c>
      <c r="K28" s="94" t="str">
        <f>[1]РАБ_БЮДЖ!L14</f>
        <v>10 03</v>
      </c>
      <c r="L28" s="94" t="str">
        <f>[1]РАБ_БЮДЖ!M14</f>
        <v>03 0 5134</v>
      </c>
      <c r="M28" s="94">
        <f>[1]РАБ_БЮДЖ!N14</f>
        <v>320</v>
      </c>
      <c r="N28" s="157">
        <v>80982.8</v>
      </c>
      <c r="O28" s="157">
        <v>0</v>
      </c>
      <c r="P28" s="157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104" customFormat="1" ht="78" customHeight="1" x14ac:dyDescent="0.2">
      <c r="A29" s="158" t="s">
        <v>578</v>
      </c>
      <c r="B29" s="152" t="s">
        <v>546</v>
      </c>
      <c r="C29" s="14" t="s">
        <v>547</v>
      </c>
      <c r="D29" s="14" t="s">
        <v>548</v>
      </c>
      <c r="E29" s="153" t="s">
        <v>579</v>
      </c>
      <c r="F29" s="14" t="s">
        <v>557</v>
      </c>
      <c r="G29" s="14" t="s">
        <v>565</v>
      </c>
      <c r="H29" s="14" t="s">
        <v>580</v>
      </c>
      <c r="I29" s="14" t="s">
        <v>580</v>
      </c>
      <c r="J29" s="14" t="s">
        <v>580</v>
      </c>
      <c r="K29" s="94" t="str">
        <f>[1]РАБ_БЮДЖ!L15</f>
        <v>10 03</v>
      </c>
      <c r="L29" s="94" t="str">
        <f>[1]РАБ_БЮДЖ!M15</f>
        <v>03 0 5135</v>
      </c>
      <c r="M29" s="94">
        <f>[1]РАБ_БЮДЖ!N15</f>
        <v>320</v>
      </c>
      <c r="N29" s="157">
        <v>19128.8</v>
      </c>
      <c r="O29" s="157">
        <v>19128.7</v>
      </c>
      <c r="P29" s="157">
        <v>19128.400000000001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72.75" customHeight="1" x14ac:dyDescent="0.2">
      <c r="A30" s="153" t="s">
        <v>581</v>
      </c>
      <c r="B30" s="152" t="s">
        <v>546</v>
      </c>
      <c r="C30" s="14" t="s">
        <v>547</v>
      </c>
      <c r="D30" s="14" t="s">
        <v>548</v>
      </c>
      <c r="E30" s="153" t="s">
        <v>582</v>
      </c>
      <c r="F30" s="14" t="s">
        <v>557</v>
      </c>
      <c r="G30" s="14" t="s">
        <v>505</v>
      </c>
      <c r="H30" s="14" t="s">
        <v>278</v>
      </c>
      <c r="I30" s="14" t="s">
        <v>217</v>
      </c>
      <c r="J30" s="14" t="s">
        <v>218</v>
      </c>
      <c r="K30" s="94" t="str">
        <f>[1]РАБ_БЮДЖ!L16</f>
        <v>10 03</v>
      </c>
      <c r="L30" s="94" t="str">
        <f>[1]РАБ_БЮДЖ!M16</f>
        <v>03 0 5220</v>
      </c>
      <c r="M30" s="94" t="str">
        <f>[1]РАБ_БЮДЖ!N16</f>
        <v>110, 240, 310</v>
      </c>
      <c r="N30" s="157">
        <v>73804.800000000003</v>
      </c>
      <c r="O30" s="157">
        <v>77568.2</v>
      </c>
      <c r="P30" s="157">
        <v>81523.8</v>
      </c>
    </row>
    <row r="31" spans="1:41" ht="72.75" customHeight="1" x14ac:dyDescent="0.2">
      <c r="A31" s="153" t="s">
        <v>583</v>
      </c>
      <c r="B31" s="152" t="s">
        <v>546</v>
      </c>
      <c r="C31" s="14" t="s">
        <v>547</v>
      </c>
      <c r="D31" s="14" t="s">
        <v>548</v>
      </c>
      <c r="E31" s="153" t="s">
        <v>584</v>
      </c>
      <c r="F31" s="14" t="s">
        <v>557</v>
      </c>
      <c r="G31" s="14" t="s">
        <v>585</v>
      </c>
      <c r="H31" s="14" t="s">
        <v>279</v>
      </c>
      <c r="I31" s="14" t="s">
        <v>279</v>
      </c>
      <c r="J31" s="14" t="s">
        <v>279</v>
      </c>
      <c r="K31" s="94" t="str">
        <f>[1]РАБ_БЮДЖ!L17</f>
        <v>10 03</v>
      </c>
      <c r="L31" s="94" t="str">
        <f>[1]РАБ_БЮДЖ!M17</f>
        <v>03 0 5240</v>
      </c>
      <c r="M31" s="94">
        <f>[1]РАБ_БЮДЖ!N17</f>
        <v>310</v>
      </c>
      <c r="N31" s="157">
        <v>118</v>
      </c>
      <c r="O31" s="157">
        <v>118</v>
      </c>
      <c r="P31" s="157">
        <v>118</v>
      </c>
    </row>
    <row r="32" spans="1:41" ht="76.5" customHeight="1" x14ac:dyDescent="0.2">
      <c r="A32" s="153" t="s">
        <v>586</v>
      </c>
      <c r="B32" s="152" t="s">
        <v>546</v>
      </c>
      <c r="C32" s="14" t="s">
        <v>547</v>
      </c>
      <c r="D32" s="14" t="s">
        <v>548</v>
      </c>
      <c r="E32" s="153" t="s">
        <v>587</v>
      </c>
      <c r="F32" s="14" t="s">
        <v>557</v>
      </c>
      <c r="G32" s="14" t="s">
        <v>436</v>
      </c>
      <c r="H32" s="14" t="s">
        <v>588</v>
      </c>
      <c r="I32" s="14" t="s">
        <v>219</v>
      </c>
      <c r="J32" s="14" t="s">
        <v>220</v>
      </c>
      <c r="K32" s="94" t="str">
        <f>[1]РАБ_БЮДЖ!L18</f>
        <v>10 03</v>
      </c>
      <c r="L32" s="94" t="str">
        <f>[1]РАБ_БЮДЖ!M18</f>
        <v>03 0 5250</v>
      </c>
      <c r="M32" s="94" t="str">
        <f>[1]РАБ_БЮДЖ!N18</f>
        <v>110, 240, 310</v>
      </c>
      <c r="N32" s="157">
        <v>969148</v>
      </c>
      <c r="O32" s="157">
        <v>1006685.2</v>
      </c>
      <c r="P32" s="157">
        <v>1015661.2</v>
      </c>
    </row>
    <row r="33" spans="1:41" ht="118.5" customHeight="1" x14ac:dyDescent="0.2">
      <c r="A33" s="153" t="s">
        <v>589</v>
      </c>
      <c r="B33" s="152" t="s">
        <v>546</v>
      </c>
      <c r="C33" s="14" t="s">
        <v>547</v>
      </c>
      <c r="D33" s="14" t="s">
        <v>548</v>
      </c>
      <c r="E33" s="153" t="s">
        <v>590</v>
      </c>
      <c r="F33" s="14" t="s">
        <v>557</v>
      </c>
      <c r="G33" s="14" t="s">
        <v>284</v>
      </c>
      <c r="H33" s="14" t="s">
        <v>19</v>
      </c>
      <c r="I33" s="14" t="s">
        <v>19</v>
      </c>
      <c r="J33" s="14" t="s">
        <v>19</v>
      </c>
      <c r="K33" s="94" t="str">
        <f>[1]РАБ_БЮДЖ!L19</f>
        <v>10 03</v>
      </c>
      <c r="L33" s="94" t="str">
        <f>[1]РАБ_БЮДЖ!M19</f>
        <v>03 0 5280</v>
      </c>
      <c r="M33" s="94" t="str">
        <f>[1]РАБ_БЮДЖ!N19</f>
        <v>240, 310</v>
      </c>
      <c r="N33" s="157">
        <v>89.6</v>
      </c>
      <c r="O33" s="157">
        <v>89.6</v>
      </c>
      <c r="P33" s="157">
        <v>89.6</v>
      </c>
    </row>
    <row r="34" spans="1:41" s="102" customFormat="1" ht="118.5" customHeight="1" x14ac:dyDescent="0.2">
      <c r="A34" s="153" t="s">
        <v>256</v>
      </c>
      <c r="B34" s="152" t="s">
        <v>546</v>
      </c>
      <c r="C34" s="14" t="s">
        <v>547</v>
      </c>
      <c r="D34" s="14" t="s">
        <v>548</v>
      </c>
      <c r="E34" s="153" t="s">
        <v>411</v>
      </c>
      <c r="F34" s="14" t="s">
        <v>557</v>
      </c>
      <c r="G34" s="14" t="s">
        <v>437</v>
      </c>
      <c r="H34" s="14" t="s">
        <v>591</v>
      </c>
      <c r="I34" s="14" t="s">
        <v>221</v>
      </c>
      <c r="J34" s="14" t="s">
        <v>222</v>
      </c>
      <c r="K34" s="94" t="str">
        <f>[1]РАБ_БЮДЖ!L20</f>
        <v>10 03</v>
      </c>
      <c r="L34" s="94" t="str">
        <f>[1]РАБ_БЮДЖ!M20</f>
        <v>03 0 8853</v>
      </c>
      <c r="M34" s="94" t="str">
        <f>[1]РАБ_БЮДЖ!N20</f>
        <v>240, 310</v>
      </c>
      <c r="N34" s="157">
        <v>115559</v>
      </c>
      <c r="O34" s="157">
        <v>113629</v>
      </c>
      <c r="P34" s="157">
        <v>120261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75" customHeight="1" x14ac:dyDescent="0.2">
      <c r="A35" s="153" t="s">
        <v>0</v>
      </c>
      <c r="B35" s="152" t="s">
        <v>546</v>
      </c>
      <c r="C35" s="14" t="s">
        <v>547</v>
      </c>
      <c r="D35" s="14" t="s">
        <v>548</v>
      </c>
      <c r="E35" s="153" t="s">
        <v>1</v>
      </c>
      <c r="F35" s="14" t="s">
        <v>557</v>
      </c>
      <c r="G35" s="14" t="s">
        <v>506</v>
      </c>
      <c r="H35" s="14" t="s">
        <v>280</v>
      </c>
      <c r="I35" s="14" t="s">
        <v>223</v>
      </c>
      <c r="J35" s="14" t="s">
        <v>224</v>
      </c>
      <c r="K35" s="94" t="str">
        <f>[1]РАБ_БЮДЖ!L21</f>
        <v>10 03</v>
      </c>
      <c r="L35" s="94" t="str">
        <f>[1]РАБ_БЮДЖ!M21</f>
        <v>03 0 8910</v>
      </c>
      <c r="M35" s="94" t="str">
        <f>[1]РАБ_БЮДЖ!N21</f>
        <v>310, 320</v>
      </c>
      <c r="N35" s="157">
        <v>8325.2000000000007</v>
      </c>
      <c r="O35" s="157">
        <v>7677</v>
      </c>
      <c r="P35" s="157">
        <v>8061</v>
      </c>
    </row>
    <row r="36" spans="1:41" s="102" customFormat="1" ht="74.25" customHeight="1" x14ac:dyDescent="0.2">
      <c r="A36" s="153" t="s">
        <v>2</v>
      </c>
      <c r="B36" s="152" t="s">
        <v>546</v>
      </c>
      <c r="C36" s="14" t="s">
        <v>547</v>
      </c>
      <c r="D36" s="14" t="s">
        <v>548</v>
      </c>
      <c r="E36" s="153" t="s">
        <v>3</v>
      </c>
      <c r="F36" s="14" t="s">
        <v>557</v>
      </c>
      <c r="G36" s="14" t="s">
        <v>438</v>
      </c>
      <c r="H36" s="14" t="s">
        <v>282</v>
      </c>
      <c r="I36" s="14" t="s">
        <v>225</v>
      </c>
      <c r="J36" s="14" t="s">
        <v>226</v>
      </c>
      <c r="K36" s="94" t="str">
        <f>[1]РАБ_БЮДЖ!L22</f>
        <v>10 03</v>
      </c>
      <c r="L36" s="94" t="str">
        <f>[1]РАБ_БЮДЖ!M22</f>
        <v>03 0 8930</v>
      </c>
      <c r="M36" s="94" t="str">
        <f>[1]РАБ_БЮДЖ!N22</f>
        <v>240, 310</v>
      </c>
      <c r="N36" s="157">
        <v>330040</v>
      </c>
      <c r="O36" s="157">
        <v>260435</v>
      </c>
      <c r="P36" s="157">
        <v>213640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71.25" customHeight="1" x14ac:dyDescent="0.2">
      <c r="A37" s="153" t="s">
        <v>4</v>
      </c>
      <c r="B37" s="152" t="s">
        <v>546</v>
      </c>
      <c r="C37" s="14" t="s">
        <v>547</v>
      </c>
      <c r="D37" s="14" t="s">
        <v>548</v>
      </c>
      <c r="E37" s="153" t="s">
        <v>5</v>
      </c>
      <c r="F37" s="14" t="s">
        <v>557</v>
      </c>
      <c r="G37" s="14" t="s">
        <v>507</v>
      </c>
      <c r="H37" s="14" t="s">
        <v>580</v>
      </c>
      <c r="I37" s="14" t="s">
        <v>580</v>
      </c>
      <c r="J37" s="14" t="s">
        <v>580</v>
      </c>
      <c r="K37" s="94" t="str">
        <f>[1]РАБ_БЮДЖ!L23</f>
        <v>10 03</v>
      </c>
      <c r="L37" s="94" t="str">
        <f>[1]РАБ_БЮДЖ!M23</f>
        <v>03 0 8940</v>
      </c>
      <c r="M37" s="94" t="str">
        <f>[1]РАБ_БЮДЖ!N23</f>
        <v>240, 310</v>
      </c>
      <c r="N37" s="157">
        <v>468</v>
      </c>
      <c r="O37" s="157">
        <v>468</v>
      </c>
      <c r="P37" s="157">
        <v>468</v>
      </c>
    </row>
    <row r="38" spans="1:41" ht="74.25" customHeight="1" x14ac:dyDescent="0.2">
      <c r="A38" s="153" t="s">
        <v>6</v>
      </c>
      <c r="B38" s="152" t="s">
        <v>546</v>
      </c>
      <c r="C38" s="14" t="s">
        <v>547</v>
      </c>
      <c r="D38" s="14" t="s">
        <v>548</v>
      </c>
      <c r="E38" s="153" t="s">
        <v>7</v>
      </c>
      <c r="F38" s="14" t="s">
        <v>557</v>
      </c>
      <c r="G38" s="14" t="s">
        <v>508</v>
      </c>
      <c r="H38" s="14" t="s">
        <v>8</v>
      </c>
      <c r="I38" s="14" t="s">
        <v>227</v>
      </c>
      <c r="J38" s="14" t="s">
        <v>228</v>
      </c>
      <c r="K38" s="94" t="str">
        <f>[1]РАБ_БЮДЖ!L24</f>
        <v>10 03</v>
      </c>
      <c r="L38" s="94" t="str">
        <f>[1]РАБ_БЮДЖ!M24</f>
        <v>03 0 8951</v>
      </c>
      <c r="M38" s="94" t="str">
        <f>[1]РАБ_БЮДЖ!N24</f>
        <v>240, 310</v>
      </c>
      <c r="N38" s="157">
        <v>777664.7</v>
      </c>
      <c r="O38" s="157">
        <v>734006.8</v>
      </c>
      <c r="P38" s="157">
        <v>635176.69999999995</v>
      </c>
    </row>
    <row r="39" spans="1:41" ht="75.75" customHeight="1" x14ac:dyDescent="0.2">
      <c r="A39" s="153" t="s">
        <v>9</v>
      </c>
      <c r="B39" s="152" t="s">
        <v>546</v>
      </c>
      <c r="C39" s="14" t="s">
        <v>547</v>
      </c>
      <c r="D39" s="14" t="s">
        <v>548</v>
      </c>
      <c r="E39" s="153" t="s">
        <v>10</v>
      </c>
      <c r="F39" s="14" t="s">
        <v>557</v>
      </c>
      <c r="G39" s="14" t="s">
        <v>509</v>
      </c>
      <c r="H39" s="14" t="s">
        <v>11</v>
      </c>
      <c r="I39" s="14" t="s">
        <v>229</v>
      </c>
      <c r="J39" s="14" t="s">
        <v>230</v>
      </c>
      <c r="K39" s="94" t="str">
        <f>[1]РАБ_БЮДЖ!L25</f>
        <v>10 03</v>
      </c>
      <c r="L39" s="94" t="str">
        <f>[1]РАБ_БЮДЖ!M25</f>
        <v>03 0 8952</v>
      </c>
      <c r="M39" s="94" t="str">
        <f>[1]РАБ_БЮДЖ!N25</f>
        <v>240, 310</v>
      </c>
      <c r="N39" s="157">
        <v>8170</v>
      </c>
      <c r="O39" s="157">
        <v>7321</v>
      </c>
      <c r="P39" s="157">
        <v>6464</v>
      </c>
    </row>
    <row r="40" spans="1:41" ht="71.25" customHeight="1" x14ac:dyDescent="0.2">
      <c r="A40" s="153" t="s">
        <v>12</v>
      </c>
      <c r="B40" s="152" t="s">
        <v>546</v>
      </c>
      <c r="C40" s="14" t="s">
        <v>547</v>
      </c>
      <c r="D40" s="14" t="s">
        <v>548</v>
      </c>
      <c r="E40" s="153" t="s">
        <v>13</v>
      </c>
      <c r="F40" s="14" t="s">
        <v>557</v>
      </c>
      <c r="G40" s="14" t="s">
        <v>510</v>
      </c>
      <c r="H40" s="14" t="s">
        <v>14</v>
      </c>
      <c r="I40" s="14" t="s">
        <v>231</v>
      </c>
      <c r="J40" s="14" t="s">
        <v>445</v>
      </c>
      <c r="K40" s="94" t="str">
        <f>[1]РАБ_БЮДЖ!L26</f>
        <v>10 03</v>
      </c>
      <c r="L40" s="94" t="str">
        <f>[1]РАБ_БЮДЖ!M26</f>
        <v>03 0 8953</v>
      </c>
      <c r="M40" s="94" t="str">
        <f>[1]РАБ_БЮДЖ!N26</f>
        <v>240, 310</v>
      </c>
      <c r="N40" s="157">
        <v>19839</v>
      </c>
      <c r="O40" s="157">
        <v>18657</v>
      </c>
      <c r="P40" s="157">
        <v>17786</v>
      </c>
    </row>
    <row r="41" spans="1:41" ht="75.75" customHeight="1" x14ac:dyDescent="0.2">
      <c r="A41" s="153" t="s">
        <v>70</v>
      </c>
      <c r="B41" s="152" t="s">
        <v>546</v>
      </c>
      <c r="C41" s="14" t="s">
        <v>547</v>
      </c>
      <c r="D41" s="14" t="s">
        <v>548</v>
      </c>
      <c r="E41" s="153" t="s">
        <v>71</v>
      </c>
      <c r="F41" s="14" t="s">
        <v>557</v>
      </c>
      <c r="G41" s="14" t="s">
        <v>511</v>
      </c>
      <c r="H41" s="14" t="s">
        <v>72</v>
      </c>
      <c r="I41" s="14" t="s">
        <v>232</v>
      </c>
      <c r="J41" s="14" t="s">
        <v>233</v>
      </c>
      <c r="K41" s="94" t="str">
        <f>[1]РАБ_БЮДЖ!L27</f>
        <v>10 03</v>
      </c>
      <c r="L41" s="94" t="str">
        <f>[1]РАБ_БЮДЖ!M27</f>
        <v>03 0 8954</v>
      </c>
      <c r="M41" s="94" t="str">
        <f>[1]РАБ_БЮДЖ!N27</f>
        <v>240, 310</v>
      </c>
      <c r="N41" s="157">
        <v>1147670.7</v>
      </c>
      <c r="O41" s="157">
        <v>1175239.8999999999</v>
      </c>
      <c r="P41" s="157">
        <v>1060227.8</v>
      </c>
    </row>
    <row r="42" spans="1:41" s="102" customFormat="1" ht="132.75" customHeight="1" x14ac:dyDescent="0.2">
      <c r="A42" s="153" t="s">
        <v>74</v>
      </c>
      <c r="B42" s="152" t="s">
        <v>546</v>
      </c>
      <c r="C42" s="14" t="s">
        <v>547</v>
      </c>
      <c r="D42" s="14" t="s">
        <v>548</v>
      </c>
      <c r="E42" s="153" t="s">
        <v>473</v>
      </c>
      <c r="F42" s="14" t="s">
        <v>557</v>
      </c>
      <c r="G42" s="14" t="s">
        <v>439</v>
      </c>
      <c r="H42" s="14" t="s">
        <v>281</v>
      </c>
      <c r="I42" s="14" t="s">
        <v>234</v>
      </c>
      <c r="J42" s="14" t="s">
        <v>235</v>
      </c>
      <c r="K42" s="94" t="str">
        <f>[1]РАБ_БЮДЖ!L28</f>
        <v>10 03</v>
      </c>
      <c r="L42" s="94" t="str">
        <f>[1]РАБ_БЮДЖ!M28</f>
        <v>03 0 8955</v>
      </c>
      <c r="M42" s="94" t="str">
        <f>[1]РАБ_БЮДЖ!N28</f>
        <v>240, 310</v>
      </c>
      <c r="N42" s="157">
        <v>97006</v>
      </c>
      <c r="O42" s="157">
        <v>99052</v>
      </c>
      <c r="P42" s="157">
        <v>105196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69" customHeight="1" x14ac:dyDescent="0.2">
      <c r="A43" s="153" t="s">
        <v>87</v>
      </c>
      <c r="B43" s="152" t="s">
        <v>546</v>
      </c>
      <c r="C43" s="14" t="s">
        <v>547</v>
      </c>
      <c r="D43" s="14" t="s">
        <v>548</v>
      </c>
      <c r="E43" s="153" t="s">
        <v>549</v>
      </c>
      <c r="F43" s="14" t="s">
        <v>557</v>
      </c>
      <c r="G43" s="14" t="s">
        <v>88</v>
      </c>
      <c r="H43" s="14" t="s">
        <v>576</v>
      </c>
      <c r="I43" s="14" t="s">
        <v>576</v>
      </c>
      <c r="J43" s="14" t="s">
        <v>576</v>
      </c>
      <c r="K43" s="94" t="str">
        <f>[1]РАБ_БЮДЖ!L29</f>
        <v>10 03</v>
      </c>
      <c r="L43" s="94" t="str">
        <f>[1]РАБ_БЮДЖ!M29</f>
        <v>03 0 8970</v>
      </c>
      <c r="M43" s="94" t="str">
        <f>[1]РАБ_БЮДЖ!N29</f>
        <v>320, 360</v>
      </c>
      <c r="N43" s="157">
        <v>1660</v>
      </c>
      <c r="O43" s="157">
        <v>1660</v>
      </c>
      <c r="P43" s="157">
        <v>1660</v>
      </c>
    </row>
    <row r="44" spans="1:41" s="102" customFormat="1" ht="90.75" customHeight="1" x14ac:dyDescent="0.2">
      <c r="A44" s="153" t="s">
        <v>89</v>
      </c>
      <c r="B44" s="152" t="s">
        <v>546</v>
      </c>
      <c r="C44" s="14" t="s">
        <v>547</v>
      </c>
      <c r="D44" s="14" t="s">
        <v>548</v>
      </c>
      <c r="E44" s="153" t="s">
        <v>90</v>
      </c>
      <c r="F44" s="14" t="s">
        <v>557</v>
      </c>
      <c r="G44" s="14" t="s">
        <v>285</v>
      </c>
      <c r="H44" s="14" t="s">
        <v>236</v>
      </c>
      <c r="I44" s="14" t="s">
        <v>237</v>
      </c>
      <c r="J44" s="14" t="s">
        <v>237</v>
      </c>
      <c r="K44" s="94" t="str">
        <f>[1]РАБ_БЮДЖ!L30</f>
        <v>10 03</v>
      </c>
      <c r="L44" s="94" t="str">
        <f>[1]РАБ_БЮДЖ!M30</f>
        <v>03 2 0402</v>
      </c>
      <c r="M44" s="94" t="str">
        <f>[1]РАБ_БЮДЖ!N30</f>
        <v>240, 320</v>
      </c>
      <c r="N44" s="157">
        <v>15884</v>
      </c>
      <c r="O44" s="157">
        <v>15884</v>
      </c>
      <c r="P44" s="157">
        <v>15884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82.5" customHeight="1" x14ac:dyDescent="0.2">
      <c r="A45" s="153" t="s">
        <v>91</v>
      </c>
      <c r="B45" s="152" t="s">
        <v>92</v>
      </c>
      <c r="C45" s="14" t="s">
        <v>547</v>
      </c>
      <c r="D45" s="14" t="s">
        <v>548</v>
      </c>
      <c r="E45" s="153" t="s">
        <v>93</v>
      </c>
      <c r="F45" s="94" t="s">
        <v>573</v>
      </c>
      <c r="G45" s="14" t="s">
        <v>94</v>
      </c>
      <c r="H45" s="14" t="s">
        <v>94</v>
      </c>
      <c r="I45" s="14" t="s">
        <v>94</v>
      </c>
      <c r="J45" s="14" t="s">
        <v>94</v>
      </c>
      <c r="K45" s="94" t="str">
        <f>[1]РАБ_БЮДЖ!L31</f>
        <v>10 06</v>
      </c>
      <c r="L45" s="94" t="str">
        <f>[1]РАБ_БЮДЖ!M31</f>
        <v>03 0 2231</v>
      </c>
      <c r="M45" s="94">
        <f>[1]РАБ_БЮДЖ!N31</f>
        <v>610</v>
      </c>
      <c r="N45" s="157">
        <v>6876.1</v>
      </c>
      <c r="O45" s="157">
        <v>6708.3</v>
      </c>
      <c r="P45" s="157">
        <v>6454.4</v>
      </c>
    </row>
    <row r="46" spans="1:41" ht="67.5" customHeight="1" x14ac:dyDescent="0.2">
      <c r="A46" s="153" t="s">
        <v>95</v>
      </c>
      <c r="B46" s="152" t="s">
        <v>96</v>
      </c>
      <c r="C46" s="14" t="s">
        <v>547</v>
      </c>
      <c r="D46" s="14" t="s">
        <v>548</v>
      </c>
      <c r="E46" s="153" t="s">
        <v>97</v>
      </c>
      <c r="F46" s="94" t="s">
        <v>573</v>
      </c>
      <c r="G46" s="14" t="s">
        <v>98</v>
      </c>
      <c r="H46" s="14" t="s">
        <v>98</v>
      </c>
      <c r="I46" s="14" t="s">
        <v>98</v>
      </c>
      <c r="J46" s="14" t="s">
        <v>98</v>
      </c>
      <c r="K46" s="94" t="str">
        <f>[1]РАБ_БЮДЖ!L32</f>
        <v>10 06</v>
      </c>
      <c r="L46" s="94" t="str">
        <f>[1]РАБ_БЮДЖ!M32</f>
        <v>30 0 7501</v>
      </c>
      <c r="M46" s="94">
        <f>[1]РАБ_БЮДЖ!N32</f>
        <v>240</v>
      </c>
      <c r="N46" s="157">
        <v>13140</v>
      </c>
      <c r="O46" s="157">
        <v>1350</v>
      </c>
      <c r="P46" s="157">
        <v>1350</v>
      </c>
    </row>
    <row r="47" spans="1:41" ht="72" customHeight="1" x14ac:dyDescent="0.2">
      <c r="A47" s="153" t="s">
        <v>99</v>
      </c>
      <c r="B47" s="153" t="s">
        <v>100</v>
      </c>
      <c r="C47" s="14" t="s">
        <v>547</v>
      </c>
      <c r="D47" s="14" t="s">
        <v>548</v>
      </c>
      <c r="E47" s="153" t="s">
        <v>101</v>
      </c>
      <c r="F47" s="94" t="s">
        <v>557</v>
      </c>
      <c r="G47" s="159">
        <v>4000</v>
      </c>
      <c r="H47" s="94">
        <v>4500</v>
      </c>
      <c r="I47" s="159">
        <v>5000</v>
      </c>
      <c r="J47" s="94">
        <v>5000</v>
      </c>
      <c r="K47" s="94" t="str">
        <f>[1]РАБ_БЮДЖ!L33</f>
        <v>01 13</v>
      </c>
      <c r="L47" s="94" t="str">
        <f>[1]РАБ_БЮДЖ!M33</f>
        <v>03 0 2335</v>
      </c>
      <c r="M47" s="94" t="str">
        <f>[1]РАБ_БЮДЖ!N33</f>
        <v xml:space="preserve"> 110, 240, 850</v>
      </c>
      <c r="N47" s="157">
        <v>8791</v>
      </c>
      <c r="O47" s="157">
        <v>8030</v>
      </c>
      <c r="P47" s="157">
        <v>7704</v>
      </c>
    </row>
    <row r="48" spans="1:41" s="16" customFormat="1" ht="72" customHeight="1" x14ac:dyDescent="0.2">
      <c r="A48" s="151" t="s">
        <v>102</v>
      </c>
      <c r="B48" s="152" t="s">
        <v>546</v>
      </c>
      <c r="C48" s="14" t="s">
        <v>547</v>
      </c>
      <c r="D48" s="14" t="s">
        <v>548</v>
      </c>
      <c r="E48" s="153" t="s">
        <v>549</v>
      </c>
      <c r="F48" s="14" t="s">
        <v>550</v>
      </c>
      <c r="G48" s="160">
        <v>40.799999999999997</v>
      </c>
      <c r="H48" s="160">
        <v>42.6</v>
      </c>
      <c r="I48" s="160"/>
      <c r="J48" s="160"/>
      <c r="K48" s="94" t="s">
        <v>551</v>
      </c>
      <c r="L48" s="94" t="s">
        <v>551</v>
      </c>
      <c r="M48" s="94" t="s">
        <v>551</v>
      </c>
      <c r="N48" s="161">
        <f>SUM(N49:N86)</f>
        <v>1704519.9000000004</v>
      </c>
      <c r="O48" s="161">
        <f>SUM(O49:O86)</f>
        <v>1678732.8</v>
      </c>
      <c r="P48" s="161">
        <f>SUM(P49:P86)</f>
        <v>1763102.8</v>
      </c>
    </row>
    <row r="49" spans="1:16" ht="74.25" customHeight="1" x14ac:dyDescent="0.2">
      <c r="A49" s="153" t="s">
        <v>286</v>
      </c>
      <c r="B49" s="152" t="s">
        <v>546</v>
      </c>
      <c r="C49" s="14" t="s">
        <v>547</v>
      </c>
      <c r="D49" s="14" t="s">
        <v>548</v>
      </c>
      <c r="E49" s="153" t="s">
        <v>287</v>
      </c>
      <c r="F49" s="162" t="s">
        <v>557</v>
      </c>
      <c r="G49" s="159">
        <v>4650</v>
      </c>
      <c r="H49" s="159">
        <v>4100</v>
      </c>
      <c r="I49" s="159">
        <v>500</v>
      </c>
      <c r="J49" s="159">
        <v>500</v>
      </c>
      <c r="K49" s="163" t="str">
        <f>[1]РАБ_БЮДЖ!L37</f>
        <v>07 07</v>
      </c>
      <c r="L49" s="164" t="str">
        <f>[1]РАБ_БЮДЖ!M37</f>
        <v>01 0 5065, 01 0 7432</v>
      </c>
      <c r="M49" s="164" t="str">
        <f>[1]РАБ_БЮДЖ!N37</f>
        <v>120, 240, 320, 610</v>
      </c>
      <c r="N49" s="157">
        <v>91769</v>
      </c>
      <c r="O49" s="157">
        <v>18000</v>
      </c>
      <c r="P49" s="157">
        <v>18000</v>
      </c>
    </row>
    <row r="50" spans="1:16" ht="81" customHeight="1" x14ac:dyDescent="0.2">
      <c r="A50" s="153" t="s">
        <v>503</v>
      </c>
      <c r="B50" s="152" t="s">
        <v>546</v>
      </c>
      <c r="C50" s="14" t="s">
        <v>547</v>
      </c>
      <c r="D50" s="14" t="s">
        <v>548</v>
      </c>
      <c r="E50" s="153" t="s">
        <v>287</v>
      </c>
      <c r="F50" s="162" t="s">
        <v>557</v>
      </c>
      <c r="G50" s="159">
        <v>4650</v>
      </c>
      <c r="H50" s="159">
        <v>4100</v>
      </c>
      <c r="I50" s="159"/>
      <c r="J50" s="159"/>
      <c r="K50" s="162" t="str">
        <f>[1]РАБ_БЮДЖ!L38</f>
        <v>10 02</v>
      </c>
      <c r="L50" s="162" t="str">
        <f>[1]РАБ_БЮДЖ!M38</f>
        <v>03 0 2329</v>
      </c>
      <c r="M50" s="94">
        <f>[1]РАБ_БЮДЖ!N38</f>
        <v>610</v>
      </c>
      <c r="N50" s="165">
        <v>5960.1</v>
      </c>
      <c r="O50" s="165">
        <v>5720.6</v>
      </c>
      <c r="P50" s="165">
        <v>5720.6</v>
      </c>
    </row>
    <row r="51" spans="1:16" ht="83.25" customHeight="1" x14ac:dyDescent="0.2">
      <c r="A51" s="153" t="s">
        <v>184</v>
      </c>
      <c r="B51" s="152" t="s">
        <v>546</v>
      </c>
      <c r="C51" s="14" t="s">
        <v>547</v>
      </c>
      <c r="D51" s="14" t="s">
        <v>548</v>
      </c>
      <c r="E51" s="153" t="s">
        <v>185</v>
      </c>
      <c r="F51" s="94" t="s">
        <v>573</v>
      </c>
      <c r="G51" s="94">
        <v>0</v>
      </c>
      <c r="H51" s="166">
        <v>1</v>
      </c>
      <c r="I51" s="94"/>
      <c r="J51" s="166"/>
      <c r="K51" s="162" t="str">
        <f>[1]РАБ_БЮДЖ!L39</f>
        <v>10 02</v>
      </c>
      <c r="L51" s="162" t="str">
        <f>[1]РАБ_БЮДЖ!M39</f>
        <v>03 0 2329</v>
      </c>
      <c r="M51" s="94">
        <f>[1]РАБ_БЮДЖ!N39</f>
        <v>610</v>
      </c>
      <c r="N51" s="165">
        <v>0</v>
      </c>
      <c r="O51" s="165">
        <v>0</v>
      </c>
      <c r="P51" s="165">
        <v>0</v>
      </c>
    </row>
    <row r="52" spans="1:16" ht="81" customHeight="1" x14ac:dyDescent="0.2">
      <c r="A52" s="153" t="s">
        <v>186</v>
      </c>
      <c r="B52" s="152" t="s">
        <v>546</v>
      </c>
      <c r="C52" s="14" t="s">
        <v>547</v>
      </c>
      <c r="D52" s="14" t="s">
        <v>548</v>
      </c>
      <c r="E52" s="153" t="s">
        <v>577</v>
      </c>
      <c r="F52" s="94" t="s">
        <v>296</v>
      </c>
      <c r="G52" s="159">
        <v>100</v>
      </c>
      <c r="H52" s="159">
        <v>100</v>
      </c>
      <c r="I52" s="159">
        <v>100</v>
      </c>
      <c r="J52" s="159">
        <v>100</v>
      </c>
      <c r="K52" s="162" t="str">
        <f>[1]РАБ_БЮДЖ!L40</f>
        <v>10 02</v>
      </c>
      <c r="L52" s="162" t="str">
        <f>[1]РАБ_БЮДЖ!M40</f>
        <v>03 0 2329</v>
      </c>
      <c r="M52" s="94" t="str">
        <f>[1]РАБ_БЮДЖ!N40</f>
        <v>110, 240, 850</v>
      </c>
      <c r="N52" s="165">
        <v>40667.4</v>
      </c>
      <c r="O52" s="165">
        <v>42662.6</v>
      </c>
      <c r="P52" s="165">
        <v>47160.1</v>
      </c>
    </row>
    <row r="53" spans="1:16" ht="81" customHeight="1" x14ac:dyDescent="0.2">
      <c r="A53" s="153" t="s">
        <v>571</v>
      </c>
      <c r="B53" s="152" t="s">
        <v>546</v>
      </c>
      <c r="C53" s="14" t="s">
        <v>547</v>
      </c>
      <c r="D53" s="14" t="s">
        <v>548</v>
      </c>
      <c r="E53" s="153" t="s">
        <v>572</v>
      </c>
      <c r="F53" s="94" t="s">
        <v>573</v>
      </c>
      <c r="G53" s="159">
        <v>18</v>
      </c>
      <c r="H53" s="159">
        <v>18</v>
      </c>
      <c r="I53" s="159">
        <v>18</v>
      </c>
      <c r="J53" s="159">
        <v>18</v>
      </c>
      <c r="K53" s="162" t="str">
        <f>[1]РАБ_БЮДЖ!L41</f>
        <v>10 02</v>
      </c>
      <c r="L53" s="162" t="str">
        <f>[1]РАБ_БЮДЖ!M41</f>
        <v>03 0 2329</v>
      </c>
      <c r="M53" s="94">
        <f>[1]РАБ_БЮДЖ!N41</f>
        <v>240</v>
      </c>
      <c r="N53" s="165">
        <v>106</v>
      </c>
      <c r="O53" s="165">
        <v>120.8</v>
      </c>
      <c r="P53" s="165">
        <v>139</v>
      </c>
    </row>
    <row r="54" spans="1:16" ht="81.75" customHeight="1" x14ac:dyDescent="0.2">
      <c r="A54" s="153" t="s">
        <v>187</v>
      </c>
      <c r="B54" s="152" t="s">
        <v>546</v>
      </c>
      <c r="C54" s="14" t="s">
        <v>547</v>
      </c>
      <c r="D54" s="14" t="s">
        <v>548</v>
      </c>
      <c r="E54" s="153" t="s">
        <v>188</v>
      </c>
      <c r="F54" s="94" t="s">
        <v>573</v>
      </c>
      <c r="G54" s="94">
        <v>1</v>
      </c>
      <c r="H54" s="166">
        <v>2</v>
      </c>
      <c r="I54" s="94"/>
      <c r="J54" s="166"/>
      <c r="K54" s="162" t="str">
        <f>[1]РАБ_БЮДЖ!L42</f>
        <v>10 02</v>
      </c>
      <c r="L54" s="162" t="str">
        <f>[1]РАБ_БЮДЖ!M42</f>
        <v>03 0 2329</v>
      </c>
      <c r="M54" s="162" t="str">
        <f>[1]РАБ_БЮДЖ!N42</f>
        <v>110, 240</v>
      </c>
      <c r="N54" s="165">
        <v>180</v>
      </c>
      <c r="O54" s="165">
        <v>180</v>
      </c>
      <c r="P54" s="165">
        <v>180</v>
      </c>
    </row>
    <row r="55" spans="1:16" ht="70.5" customHeight="1" x14ac:dyDescent="0.2">
      <c r="A55" s="153" t="s">
        <v>189</v>
      </c>
      <c r="B55" s="152" t="s">
        <v>546</v>
      </c>
      <c r="C55" s="14" t="s">
        <v>547</v>
      </c>
      <c r="D55" s="14" t="s">
        <v>548</v>
      </c>
      <c r="E55" s="153" t="s">
        <v>190</v>
      </c>
      <c r="F55" s="94" t="s">
        <v>573</v>
      </c>
      <c r="G55" s="94">
        <v>0</v>
      </c>
      <c r="H55" s="166">
        <v>1</v>
      </c>
      <c r="I55" s="94"/>
      <c r="J55" s="166"/>
      <c r="K55" s="162" t="str">
        <f>[1]РАБ_БЮДЖ!L43</f>
        <v>10 02</v>
      </c>
      <c r="L55" s="162" t="str">
        <f>[1]РАБ_БЮДЖ!M43</f>
        <v>03 0 2329</v>
      </c>
      <c r="M55" s="162" t="str">
        <f>[1]РАБ_БЮДЖ!N43</f>
        <v>110, 240</v>
      </c>
      <c r="N55" s="165">
        <v>0</v>
      </c>
      <c r="O55" s="165">
        <v>0</v>
      </c>
      <c r="P55" s="165">
        <v>0</v>
      </c>
    </row>
    <row r="56" spans="1:16" ht="83.25" customHeight="1" x14ac:dyDescent="0.2">
      <c r="A56" s="153" t="s">
        <v>191</v>
      </c>
      <c r="B56" s="152" t="s">
        <v>546</v>
      </c>
      <c r="C56" s="14" t="s">
        <v>547</v>
      </c>
      <c r="D56" s="14" t="s">
        <v>548</v>
      </c>
      <c r="E56" s="153" t="s">
        <v>192</v>
      </c>
      <c r="F56" s="94" t="s">
        <v>573</v>
      </c>
      <c r="G56" s="94">
        <v>0</v>
      </c>
      <c r="H56" s="166">
        <v>1</v>
      </c>
      <c r="I56" s="94"/>
      <c r="J56" s="166"/>
      <c r="K56" s="162" t="str">
        <f>[1]РАБ_БЮДЖ!L44</f>
        <v>10 02</v>
      </c>
      <c r="L56" s="162" t="str">
        <f>[1]РАБ_БЮДЖ!M44</f>
        <v>03 0 2329</v>
      </c>
      <c r="M56" s="162" t="str">
        <f>[1]РАБ_БЮДЖ!N44</f>
        <v>110, 240</v>
      </c>
      <c r="N56" s="165">
        <v>0</v>
      </c>
      <c r="O56" s="165">
        <v>0</v>
      </c>
      <c r="P56" s="165">
        <v>0</v>
      </c>
    </row>
    <row r="57" spans="1:16" ht="105.75" customHeight="1" x14ac:dyDescent="0.2">
      <c r="A57" s="153" t="s">
        <v>288</v>
      </c>
      <c r="B57" s="152" t="s">
        <v>546</v>
      </c>
      <c r="C57" s="14" t="s">
        <v>547</v>
      </c>
      <c r="D57" s="14" t="s">
        <v>548</v>
      </c>
      <c r="E57" s="153" t="s">
        <v>193</v>
      </c>
      <c r="F57" s="94" t="s">
        <v>194</v>
      </c>
      <c r="G57" s="162">
        <v>18</v>
      </c>
      <c r="H57" s="162">
        <v>18</v>
      </c>
      <c r="I57" s="162"/>
      <c r="J57" s="162"/>
      <c r="K57" s="163" t="str">
        <f>[1]РАБ_БЮДЖ!L45</f>
        <v>10 03</v>
      </c>
      <c r="L57" s="163" t="str">
        <f>[1]РАБ_БЮДЖ!M45</f>
        <v>01 1 0040</v>
      </c>
      <c r="M57" s="164" t="str">
        <f>[1]РАБ_БЮДЖ!N45</f>
        <v>320, 350</v>
      </c>
      <c r="N57" s="157">
        <v>1000</v>
      </c>
      <c r="O57" s="157">
        <v>1000</v>
      </c>
      <c r="P57" s="157">
        <v>1000</v>
      </c>
    </row>
    <row r="58" spans="1:16" ht="72" customHeight="1" x14ac:dyDescent="0.2">
      <c r="A58" s="153" t="s">
        <v>195</v>
      </c>
      <c r="B58" s="152" t="s">
        <v>546</v>
      </c>
      <c r="C58" s="14" t="s">
        <v>547</v>
      </c>
      <c r="D58" s="14" t="s">
        <v>548</v>
      </c>
      <c r="E58" s="153" t="s">
        <v>196</v>
      </c>
      <c r="F58" s="94" t="s">
        <v>557</v>
      </c>
      <c r="G58" s="159">
        <v>631</v>
      </c>
      <c r="H58" s="159">
        <v>1384</v>
      </c>
      <c r="I58" s="159">
        <v>2441</v>
      </c>
      <c r="J58" s="159">
        <v>3197</v>
      </c>
      <c r="K58" s="163" t="str">
        <f>[1]РАБ_БЮДЖ!L46</f>
        <v>10 03</v>
      </c>
      <c r="L58" s="164" t="str">
        <f>[1]РАБ_БЮДЖ!M46</f>
        <v>03 0 5084, 03 0 8965</v>
      </c>
      <c r="M58" s="164" t="str">
        <f>[1]РАБ_БЮДЖ!N46</f>
        <v>240, 310</v>
      </c>
      <c r="N58" s="157">
        <v>136152.4</v>
      </c>
      <c r="O58" s="157">
        <v>252145.6</v>
      </c>
      <c r="P58" s="157">
        <v>346772.2</v>
      </c>
    </row>
    <row r="59" spans="1:16" ht="121.5" customHeight="1" x14ac:dyDescent="0.2">
      <c r="A59" s="153" t="s">
        <v>197</v>
      </c>
      <c r="B59" s="152" t="s">
        <v>546</v>
      </c>
      <c r="C59" s="14" t="s">
        <v>547</v>
      </c>
      <c r="D59" s="14" t="s">
        <v>548</v>
      </c>
      <c r="E59" s="153" t="s">
        <v>198</v>
      </c>
      <c r="F59" s="14" t="s">
        <v>557</v>
      </c>
      <c r="G59" s="159">
        <v>47</v>
      </c>
      <c r="H59" s="159">
        <v>177</v>
      </c>
      <c r="I59" s="159">
        <v>176</v>
      </c>
      <c r="J59" s="159">
        <v>175</v>
      </c>
      <c r="K59" s="163" t="str">
        <f>[1]РАБ_БЮДЖ!L47</f>
        <v>10 03</v>
      </c>
      <c r="L59" s="164" t="str">
        <f>[1]РАБ_БЮДЖ!M47</f>
        <v>03 0 5270</v>
      </c>
      <c r="M59" s="164" t="str">
        <f>[1]РАБ_БЮДЖ!N47</f>
        <v>240, 310</v>
      </c>
      <c r="N59" s="157">
        <v>18778.900000000001</v>
      </c>
      <c r="O59" s="157">
        <v>19609.900000000001</v>
      </c>
      <c r="P59" s="157">
        <v>20192.7</v>
      </c>
    </row>
    <row r="60" spans="1:16" ht="127.5" customHeight="1" x14ac:dyDescent="0.2">
      <c r="A60" s="153" t="s">
        <v>199</v>
      </c>
      <c r="B60" s="152" t="s">
        <v>546</v>
      </c>
      <c r="C60" s="14" t="s">
        <v>547</v>
      </c>
      <c r="D60" s="14" t="s">
        <v>548</v>
      </c>
      <c r="E60" s="153" t="s">
        <v>200</v>
      </c>
      <c r="F60" s="14" t="s">
        <v>557</v>
      </c>
      <c r="G60" s="159">
        <v>3104</v>
      </c>
      <c r="H60" s="159">
        <v>3313</v>
      </c>
      <c r="I60" s="159">
        <v>3295</v>
      </c>
      <c r="J60" s="159">
        <v>3281</v>
      </c>
      <c r="K60" s="163" t="str">
        <f>[1]РАБ_БЮДЖ!L48</f>
        <v>10 03</v>
      </c>
      <c r="L60" s="164" t="str">
        <f>[1]РАБ_БЮДЖ!M48</f>
        <v>03 0 5381</v>
      </c>
      <c r="M60" s="164" t="str">
        <f>[1]РАБ_БЮДЖ!N48</f>
        <v>240, 310</v>
      </c>
      <c r="N60" s="157">
        <v>187224.6</v>
      </c>
      <c r="O60" s="157">
        <v>195847.9</v>
      </c>
      <c r="P60" s="157">
        <v>204503.7</v>
      </c>
    </row>
    <row r="61" spans="1:16" ht="111.75" customHeight="1" x14ac:dyDescent="0.2">
      <c r="A61" s="153" t="s">
        <v>201</v>
      </c>
      <c r="B61" s="152" t="s">
        <v>546</v>
      </c>
      <c r="C61" s="14" t="s">
        <v>547</v>
      </c>
      <c r="D61" s="14" t="s">
        <v>548</v>
      </c>
      <c r="E61" s="153" t="s">
        <v>202</v>
      </c>
      <c r="F61" s="14" t="s">
        <v>557</v>
      </c>
      <c r="G61" s="159">
        <v>1332</v>
      </c>
      <c r="H61" s="159">
        <v>1170</v>
      </c>
      <c r="I61" s="159">
        <v>1148</v>
      </c>
      <c r="J61" s="159">
        <v>1148</v>
      </c>
      <c r="K61" s="163" t="str">
        <f>[1]РАБ_БЮДЖ!L49</f>
        <v>10 03</v>
      </c>
      <c r="L61" s="164" t="str">
        <f>[1]РАБ_БЮДЖ!M49</f>
        <v>03 0 5383</v>
      </c>
      <c r="M61" s="164" t="str">
        <f>[1]РАБ_БЮДЖ!N49</f>
        <v>240, 310</v>
      </c>
      <c r="N61" s="157">
        <v>19445.599999999999</v>
      </c>
      <c r="O61" s="157">
        <v>20030</v>
      </c>
      <c r="P61" s="157">
        <v>21031.5</v>
      </c>
    </row>
    <row r="62" spans="1:16" ht="144.75" customHeight="1" x14ac:dyDescent="0.2">
      <c r="A62" s="153" t="s">
        <v>203</v>
      </c>
      <c r="B62" s="152" t="s">
        <v>546</v>
      </c>
      <c r="C62" s="14" t="s">
        <v>547</v>
      </c>
      <c r="D62" s="14" t="s">
        <v>548</v>
      </c>
      <c r="E62" s="153" t="s">
        <v>474</v>
      </c>
      <c r="F62" s="14" t="s">
        <v>557</v>
      </c>
      <c r="G62" s="159">
        <v>1</v>
      </c>
      <c r="H62" s="159">
        <v>2</v>
      </c>
      <c r="I62" s="159">
        <v>2</v>
      </c>
      <c r="J62" s="159">
        <v>2</v>
      </c>
      <c r="K62" s="163" t="str">
        <f>[1]РАБ_БЮДЖ!L50</f>
        <v>10 03</v>
      </c>
      <c r="L62" s="164" t="str">
        <f>[1]РАБ_БЮДЖ!M50</f>
        <v>03 0 5384</v>
      </c>
      <c r="M62" s="164">
        <f>[1]РАБ_БЮДЖ!N50</f>
        <v>310</v>
      </c>
      <c r="N62" s="157">
        <v>1.2</v>
      </c>
      <c r="O62" s="157">
        <v>1.3</v>
      </c>
      <c r="P62" s="157">
        <v>1.4</v>
      </c>
    </row>
    <row r="63" spans="1:16" ht="92.25" customHeight="1" x14ac:dyDescent="0.2">
      <c r="A63" s="153" t="s">
        <v>204</v>
      </c>
      <c r="B63" s="152" t="s">
        <v>546</v>
      </c>
      <c r="C63" s="14" t="s">
        <v>547</v>
      </c>
      <c r="D63" s="14" t="s">
        <v>548</v>
      </c>
      <c r="E63" s="153" t="s">
        <v>205</v>
      </c>
      <c r="F63" s="14" t="s">
        <v>557</v>
      </c>
      <c r="G63" s="159">
        <v>1</v>
      </c>
      <c r="H63" s="159">
        <v>2</v>
      </c>
      <c r="I63" s="159">
        <v>2</v>
      </c>
      <c r="J63" s="159">
        <v>2</v>
      </c>
      <c r="K63" s="163" t="str">
        <f>[1]РАБ_БЮДЖ!L51</f>
        <v>10 03</v>
      </c>
      <c r="L63" s="164" t="str">
        <f>[1]РАБ_БЮДЖ!M51</f>
        <v>03 0 5387</v>
      </c>
      <c r="M63" s="164">
        <f>[1]РАБ_БЮДЖ!N51</f>
        <v>310</v>
      </c>
      <c r="N63" s="157">
        <v>5.8</v>
      </c>
      <c r="O63" s="157">
        <v>6.1</v>
      </c>
      <c r="P63" s="157">
        <v>6.4</v>
      </c>
    </row>
    <row r="64" spans="1:16" ht="66" customHeight="1" x14ac:dyDescent="0.2">
      <c r="A64" s="153" t="s">
        <v>206</v>
      </c>
      <c r="B64" s="152" t="s">
        <v>546</v>
      </c>
      <c r="C64" s="14" t="s">
        <v>547</v>
      </c>
      <c r="D64" s="14" t="s">
        <v>548</v>
      </c>
      <c r="E64" s="153" t="s">
        <v>207</v>
      </c>
      <c r="F64" s="94" t="s">
        <v>557</v>
      </c>
      <c r="G64" s="159">
        <v>27327</v>
      </c>
      <c r="H64" s="159">
        <v>27514</v>
      </c>
      <c r="I64" s="159">
        <v>27320</v>
      </c>
      <c r="J64" s="159">
        <v>27320</v>
      </c>
      <c r="K64" s="163" t="str">
        <f>[1]РАБ_БЮДЖ!L52</f>
        <v>10 03</v>
      </c>
      <c r="L64" s="164" t="str">
        <f>[1]РАБ_БЮДЖ!M52</f>
        <v>03 0 8961</v>
      </c>
      <c r="M64" s="164" t="str">
        <f>[1]РАБ_БЮДЖ!N52</f>
        <v>240, 310</v>
      </c>
      <c r="N64" s="157">
        <v>203585.9</v>
      </c>
      <c r="O64" s="157">
        <v>202900</v>
      </c>
      <c r="P64" s="157">
        <v>202900</v>
      </c>
    </row>
    <row r="65" spans="1:19" ht="69" customHeight="1" x14ac:dyDescent="0.2">
      <c r="A65" s="153" t="s">
        <v>251</v>
      </c>
      <c r="B65" s="152" t="s">
        <v>546</v>
      </c>
      <c r="C65" s="14" t="s">
        <v>547</v>
      </c>
      <c r="D65" s="14" t="s">
        <v>548</v>
      </c>
      <c r="E65" s="153" t="s">
        <v>252</v>
      </c>
      <c r="F65" s="94" t="s">
        <v>557</v>
      </c>
      <c r="G65" s="159">
        <v>6437</v>
      </c>
      <c r="H65" s="159">
        <v>6691</v>
      </c>
      <c r="I65" s="159">
        <v>6586</v>
      </c>
      <c r="J65" s="159">
        <v>6586</v>
      </c>
      <c r="K65" s="163" t="str">
        <f>[1]РАБ_БЮДЖ!L53</f>
        <v>10 03</v>
      </c>
      <c r="L65" s="164" t="str">
        <f>[1]РАБ_БЮДЖ!M53</f>
        <v>03 0 8962</v>
      </c>
      <c r="M65" s="164" t="str">
        <f>[1]РАБ_БЮДЖ!N53</f>
        <v>240, 310</v>
      </c>
      <c r="N65" s="157">
        <v>17573.5</v>
      </c>
      <c r="O65" s="157">
        <v>17370</v>
      </c>
      <c r="P65" s="157">
        <v>17370</v>
      </c>
    </row>
    <row r="66" spans="1:19" ht="84.75" customHeight="1" x14ac:dyDescent="0.2">
      <c r="A66" s="153" t="s">
        <v>253</v>
      </c>
      <c r="B66" s="152" t="s">
        <v>546</v>
      </c>
      <c r="C66" s="14" t="s">
        <v>547</v>
      </c>
      <c r="D66" s="14" t="s">
        <v>548</v>
      </c>
      <c r="E66" s="153" t="s">
        <v>258</v>
      </c>
      <c r="F66" s="94" t="s">
        <v>557</v>
      </c>
      <c r="G66" s="159">
        <v>1921</v>
      </c>
      <c r="H66" s="159">
        <v>2220</v>
      </c>
      <c r="I66" s="159">
        <v>1906</v>
      </c>
      <c r="J66" s="159">
        <v>1906</v>
      </c>
      <c r="K66" s="163" t="str">
        <f>[1]РАБ_БЮДЖ!L54</f>
        <v>10 03</v>
      </c>
      <c r="L66" s="164" t="str">
        <f>[1]РАБ_БЮДЖ!M54</f>
        <v>03 0 8963</v>
      </c>
      <c r="M66" s="164" t="str">
        <f>[1]РАБ_БЮДЖ!N54</f>
        <v>240, 310</v>
      </c>
      <c r="N66" s="157">
        <v>2228</v>
      </c>
      <c r="O66" s="157">
        <v>1910</v>
      </c>
      <c r="P66" s="157">
        <v>1910</v>
      </c>
    </row>
    <row r="67" spans="1:19" ht="70.5" customHeight="1" x14ac:dyDescent="0.2">
      <c r="A67" s="153" t="s">
        <v>259</v>
      </c>
      <c r="B67" s="152" t="s">
        <v>546</v>
      </c>
      <c r="C67" s="14" t="s">
        <v>547</v>
      </c>
      <c r="D67" s="14" t="s">
        <v>548</v>
      </c>
      <c r="E67" s="153" t="s">
        <v>260</v>
      </c>
      <c r="F67" s="94" t="s">
        <v>557</v>
      </c>
      <c r="G67" s="162">
        <v>218</v>
      </c>
      <c r="H67" s="159">
        <v>211</v>
      </c>
      <c r="I67" s="162">
        <v>180</v>
      </c>
      <c r="J67" s="159">
        <v>180</v>
      </c>
      <c r="K67" s="163" t="str">
        <f>[1]РАБ_БЮДЖ!L55</f>
        <v>10 03</v>
      </c>
      <c r="L67" s="164" t="str">
        <f>[1]РАБ_БЮДЖ!M55</f>
        <v>03 0 8964</v>
      </c>
      <c r="M67" s="164" t="str">
        <f>[1]РАБ_БЮДЖ!N55</f>
        <v>240, 310</v>
      </c>
      <c r="N67" s="157">
        <v>22300</v>
      </c>
      <c r="O67" s="157">
        <v>18990</v>
      </c>
      <c r="P67" s="157">
        <v>18990</v>
      </c>
    </row>
    <row r="68" spans="1:19" ht="91.5" customHeight="1" x14ac:dyDescent="0.2">
      <c r="A68" s="153" t="s">
        <v>261</v>
      </c>
      <c r="B68" s="152" t="s">
        <v>546</v>
      </c>
      <c r="C68" s="14" t="s">
        <v>547</v>
      </c>
      <c r="D68" s="14" t="s">
        <v>548</v>
      </c>
      <c r="E68" s="153" t="s">
        <v>262</v>
      </c>
      <c r="F68" s="94" t="s">
        <v>557</v>
      </c>
      <c r="G68" s="159">
        <v>25670</v>
      </c>
      <c r="H68" s="159">
        <v>23300</v>
      </c>
      <c r="I68" s="159">
        <v>23312</v>
      </c>
      <c r="J68" s="159">
        <v>23312</v>
      </c>
      <c r="K68" s="163" t="str">
        <f>[1]РАБ_БЮДЖ!L56</f>
        <v>10 03</v>
      </c>
      <c r="L68" s="164" t="str">
        <f>[1]РАБ_БЮДЖ!M56</f>
        <v>03 2 0402</v>
      </c>
      <c r="M68" s="164" t="str">
        <f>[1]РАБ_БЮДЖ!N56</f>
        <v>240, 320, 520, 610</v>
      </c>
      <c r="N68" s="157">
        <v>161532</v>
      </c>
      <c r="O68" s="157">
        <v>164322</v>
      </c>
      <c r="P68" s="157">
        <v>164322</v>
      </c>
    </row>
    <row r="69" spans="1:19" s="16" customFormat="1" ht="108" customHeight="1" x14ac:dyDescent="0.2">
      <c r="A69" s="153" t="s">
        <v>289</v>
      </c>
      <c r="B69" s="152" t="s">
        <v>546</v>
      </c>
      <c r="C69" s="14" t="s">
        <v>547</v>
      </c>
      <c r="D69" s="14" t="s">
        <v>548</v>
      </c>
      <c r="E69" s="153" t="s">
        <v>290</v>
      </c>
      <c r="F69" s="94" t="s">
        <v>557</v>
      </c>
      <c r="G69" s="159">
        <v>37</v>
      </c>
      <c r="H69" s="159">
        <v>50</v>
      </c>
      <c r="I69" s="159"/>
      <c r="J69" s="159"/>
      <c r="K69" s="163" t="str">
        <f>[1]РАБ_БЮДЖ!L57</f>
        <v>10 03</v>
      </c>
      <c r="L69" s="164" t="str">
        <f>[1]РАБ_БЮДЖ!M57</f>
        <v>-</v>
      </c>
      <c r="M69" s="164" t="str">
        <f>[1]РАБ_БЮДЖ!N57</f>
        <v>-</v>
      </c>
      <c r="N69" s="157">
        <v>0</v>
      </c>
      <c r="O69" s="157">
        <v>0</v>
      </c>
      <c r="P69" s="157">
        <v>0</v>
      </c>
    </row>
    <row r="70" spans="1:19" ht="81.75" customHeight="1" x14ac:dyDescent="0.2">
      <c r="A70" s="153" t="s">
        <v>263</v>
      </c>
      <c r="B70" s="152" t="s">
        <v>546</v>
      </c>
      <c r="C70" s="14" t="s">
        <v>547</v>
      </c>
      <c r="D70" s="14" t="s">
        <v>548</v>
      </c>
      <c r="E70" s="153" t="s">
        <v>264</v>
      </c>
      <c r="F70" s="94" t="s">
        <v>557</v>
      </c>
      <c r="G70" s="159">
        <v>242</v>
      </c>
      <c r="H70" s="159">
        <v>549</v>
      </c>
      <c r="I70" s="159">
        <v>575</v>
      </c>
      <c r="J70" s="159">
        <v>574</v>
      </c>
      <c r="K70" s="163" t="str">
        <f>[1]РАБ_БЮДЖ!L58</f>
        <v>10 04</v>
      </c>
      <c r="L70" s="164" t="str">
        <f>[1]РАБ_БЮДЖ!M58</f>
        <v>03 0 5260</v>
      </c>
      <c r="M70" s="164" t="str">
        <f>[1]РАБ_БЮДЖ!N58</f>
        <v>240, 310</v>
      </c>
      <c r="N70" s="157">
        <v>10599.3</v>
      </c>
      <c r="O70" s="157">
        <v>11655.7</v>
      </c>
      <c r="P70" s="157">
        <v>12205.2</v>
      </c>
    </row>
    <row r="71" spans="1:19" ht="110.25" customHeight="1" x14ac:dyDescent="0.2">
      <c r="A71" s="153" t="s">
        <v>265</v>
      </c>
      <c r="B71" s="152" t="s">
        <v>546</v>
      </c>
      <c r="C71" s="14" t="s">
        <v>547</v>
      </c>
      <c r="D71" s="14" t="s">
        <v>548</v>
      </c>
      <c r="E71" s="153" t="s">
        <v>266</v>
      </c>
      <c r="F71" s="94" t="s">
        <v>557</v>
      </c>
      <c r="G71" s="94">
        <v>0</v>
      </c>
      <c r="H71" s="94">
        <v>20</v>
      </c>
      <c r="I71" s="94"/>
      <c r="J71" s="166"/>
      <c r="K71" s="163" t="str">
        <f>[1]РАБ_БЮДЖ!L59</f>
        <v>10 04</v>
      </c>
      <c r="L71" s="164" t="str">
        <f>[1]РАБ_БЮДЖ!M59</f>
        <v>03 0 5940</v>
      </c>
      <c r="M71" s="164" t="str">
        <f>[1]РАБ_БЮДЖ!N59</f>
        <v>110, 240</v>
      </c>
      <c r="N71" s="157">
        <v>282.39999999999998</v>
      </c>
      <c r="O71" s="157">
        <v>282.89999999999998</v>
      </c>
      <c r="P71" s="157">
        <v>255</v>
      </c>
    </row>
    <row r="72" spans="1:19" ht="75.75" customHeight="1" x14ac:dyDescent="0.2">
      <c r="A72" s="153" t="s">
        <v>267</v>
      </c>
      <c r="B72" s="152" t="s">
        <v>546</v>
      </c>
      <c r="C72" s="14" t="s">
        <v>547</v>
      </c>
      <c r="D72" s="14" t="s">
        <v>548</v>
      </c>
      <c r="E72" s="153" t="s">
        <v>283</v>
      </c>
      <c r="F72" s="94" t="s">
        <v>557</v>
      </c>
      <c r="G72" s="159">
        <v>7</v>
      </c>
      <c r="H72" s="159">
        <v>30</v>
      </c>
      <c r="I72" s="159">
        <v>30</v>
      </c>
      <c r="J72" s="159">
        <v>30</v>
      </c>
      <c r="K72" s="163" t="str">
        <f>[1]РАБ_БЮДЖ!L60</f>
        <v>10 04</v>
      </c>
      <c r="L72" s="164" t="str">
        <f>[1]РАБ_БЮДЖ!M60</f>
        <v>03 0 8980</v>
      </c>
      <c r="M72" s="164">
        <f>[1]РАБ_БЮДЖ!N60</f>
        <v>310</v>
      </c>
      <c r="N72" s="157">
        <v>3000</v>
      </c>
      <c r="O72" s="157">
        <v>3000</v>
      </c>
      <c r="P72" s="157">
        <v>3000</v>
      </c>
    </row>
    <row r="73" spans="1:19" ht="94.5" customHeight="1" x14ac:dyDescent="0.2">
      <c r="A73" s="153" t="s">
        <v>268</v>
      </c>
      <c r="B73" s="152" t="s">
        <v>92</v>
      </c>
      <c r="C73" s="14" t="s">
        <v>547</v>
      </c>
      <c r="D73" s="14" t="s">
        <v>548</v>
      </c>
      <c r="E73" s="153" t="s">
        <v>93</v>
      </c>
      <c r="F73" s="94" t="s">
        <v>573</v>
      </c>
      <c r="G73" s="14" t="s">
        <v>269</v>
      </c>
      <c r="H73" s="14" t="s">
        <v>269</v>
      </c>
      <c r="I73" s="14" t="s">
        <v>269</v>
      </c>
      <c r="J73" s="14" t="s">
        <v>269</v>
      </c>
      <c r="K73" s="163" t="str">
        <f>[1]РАБ_БЮДЖ!L61</f>
        <v>10 06</v>
      </c>
      <c r="L73" s="164" t="str">
        <f>[1]РАБ_БЮДЖ!M61</f>
        <v>03 0 2231</v>
      </c>
      <c r="M73" s="164">
        <f>[1]РАБ_БЮДЖ!N61</f>
        <v>610</v>
      </c>
      <c r="N73" s="157">
        <v>1585.9</v>
      </c>
      <c r="O73" s="157">
        <v>1709.6</v>
      </c>
      <c r="P73" s="157">
        <v>1955.8</v>
      </c>
    </row>
    <row r="74" spans="1:19" ht="138.75" customHeight="1" x14ac:dyDescent="0.2">
      <c r="A74" s="153" t="s">
        <v>270</v>
      </c>
      <c r="B74" s="152" t="s">
        <v>546</v>
      </c>
      <c r="C74" s="14" t="s">
        <v>547</v>
      </c>
      <c r="D74" s="14" t="s">
        <v>548</v>
      </c>
      <c r="E74" s="153" t="s">
        <v>291</v>
      </c>
      <c r="F74" s="94" t="s">
        <v>573</v>
      </c>
      <c r="G74" s="94">
        <v>1</v>
      </c>
      <c r="H74" s="94">
        <v>1</v>
      </c>
      <c r="I74" s="94"/>
      <c r="J74" s="94"/>
      <c r="K74" s="163" t="str">
        <f>[1]РАБ_БЮДЖ!L62</f>
        <v>-</v>
      </c>
      <c r="L74" s="164" t="str">
        <f>[1]РАБ_БЮДЖ!M62</f>
        <v>-</v>
      </c>
      <c r="M74" s="164" t="str">
        <f>[1]РАБ_БЮДЖ!N62</f>
        <v>-</v>
      </c>
      <c r="N74" s="157">
        <v>260</v>
      </c>
      <c r="O74" s="157">
        <v>265</v>
      </c>
      <c r="P74" s="157">
        <v>270</v>
      </c>
    </row>
    <row r="75" spans="1:19" ht="94.9" customHeight="1" x14ac:dyDescent="0.2">
      <c r="A75" s="153" t="s">
        <v>271</v>
      </c>
      <c r="B75" s="153" t="s">
        <v>272</v>
      </c>
      <c r="C75" s="14" t="s">
        <v>547</v>
      </c>
      <c r="D75" s="14" t="s">
        <v>548</v>
      </c>
      <c r="E75" s="153" t="s">
        <v>273</v>
      </c>
      <c r="F75" s="94" t="s">
        <v>557</v>
      </c>
      <c r="G75" s="14" t="s">
        <v>274</v>
      </c>
      <c r="H75" s="14" t="s">
        <v>275</v>
      </c>
      <c r="I75" s="14"/>
      <c r="J75" s="14"/>
      <c r="K75" s="163" t="str">
        <f>[1]РАБ_БЮДЖ!L63</f>
        <v>07 02</v>
      </c>
      <c r="L75" s="163" t="str">
        <f>[1]РАБ_БЮДЖ!M63</f>
        <v>03 0 2310</v>
      </c>
      <c r="M75" s="164" t="str">
        <f>[1]РАБ_БЮДЖ!N63</f>
        <v>110, 240, 610, 850</v>
      </c>
      <c r="N75" s="157">
        <v>54758.8</v>
      </c>
      <c r="O75" s="157">
        <v>22844.3</v>
      </c>
      <c r="P75" s="157">
        <v>22844.3</v>
      </c>
    </row>
    <row r="76" spans="1:19" ht="147.75" customHeight="1" x14ac:dyDescent="0.2">
      <c r="A76" s="167" t="s">
        <v>86</v>
      </c>
      <c r="B76" s="168" t="s">
        <v>272</v>
      </c>
      <c r="C76" s="14" t="s">
        <v>547</v>
      </c>
      <c r="D76" s="14" t="s">
        <v>548</v>
      </c>
      <c r="E76" s="153" t="s">
        <v>276</v>
      </c>
      <c r="F76" s="94" t="s">
        <v>277</v>
      </c>
      <c r="G76" s="166">
        <v>10</v>
      </c>
      <c r="H76" s="166">
        <v>20</v>
      </c>
      <c r="I76" s="166"/>
      <c r="J76" s="166"/>
      <c r="K76" s="163" t="str">
        <f>[1]РАБ_БЮДЖ!L64</f>
        <v>07 02</v>
      </c>
      <c r="L76" s="163" t="str">
        <f>[1]РАБ_БЮДЖ!M64</f>
        <v>03 0 4207</v>
      </c>
      <c r="M76" s="164">
        <f>[1]РАБ_БЮДЖ!N64</f>
        <v>530</v>
      </c>
      <c r="N76" s="157">
        <v>166744</v>
      </c>
      <c r="O76" s="157">
        <v>151835</v>
      </c>
      <c r="P76" s="157">
        <v>144338</v>
      </c>
    </row>
    <row r="77" spans="1:19" s="28" customFormat="1" ht="95.25" customHeight="1" x14ac:dyDescent="0.2">
      <c r="A77" s="248" t="s">
        <v>64</v>
      </c>
      <c r="B77" s="248" t="s">
        <v>272</v>
      </c>
      <c r="C77" s="237" t="s">
        <v>547</v>
      </c>
      <c r="D77" s="237" t="s">
        <v>548</v>
      </c>
      <c r="E77" s="169" t="s">
        <v>295</v>
      </c>
      <c r="F77" s="170" t="s">
        <v>296</v>
      </c>
      <c r="G77" s="170">
        <v>9.4</v>
      </c>
      <c r="H77" s="170">
        <v>9.4</v>
      </c>
      <c r="I77" s="170"/>
      <c r="J77" s="170"/>
      <c r="K77" s="245" t="str">
        <f>[1]РАБ_БЮДЖ!L65</f>
        <v>07 07</v>
      </c>
      <c r="L77" s="245" t="str">
        <f>[1]РАБ_БЮДЖ!M65</f>
        <v>02 0 4301</v>
      </c>
      <c r="M77" s="245">
        <f>[1]РАБ_БЮДЖ!N65</f>
        <v>620</v>
      </c>
      <c r="N77" s="242">
        <v>48207</v>
      </c>
      <c r="O77" s="242">
        <v>45826.7</v>
      </c>
      <c r="P77" s="242">
        <v>44026.6</v>
      </c>
    </row>
    <row r="78" spans="1:19" s="28" customFormat="1" ht="106.5" customHeight="1" x14ac:dyDescent="0.2">
      <c r="A78" s="249"/>
      <c r="B78" s="249"/>
      <c r="C78" s="238"/>
      <c r="D78" s="238"/>
      <c r="E78" s="169" t="s">
        <v>297</v>
      </c>
      <c r="F78" s="170" t="s">
        <v>296</v>
      </c>
      <c r="G78" s="170">
        <v>9.8000000000000007</v>
      </c>
      <c r="H78" s="170">
        <v>9.8000000000000007</v>
      </c>
      <c r="I78" s="170"/>
      <c r="J78" s="170"/>
      <c r="K78" s="246" t="str">
        <f>[1]РАБ_БЮДЖ!L70</f>
        <v>10 04</v>
      </c>
      <c r="L78" s="246" t="str">
        <f>[1]РАБ_БЮДЖ!M70</f>
        <v>03 0 4216, 03 0 5082</v>
      </c>
      <c r="M78" s="246">
        <f>[1]РАБ_БЮДЖ!N70</f>
        <v>530</v>
      </c>
      <c r="N78" s="243"/>
      <c r="O78" s="243"/>
      <c r="P78" s="243"/>
      <c r="S78" s="29"/>
    </row>
    <row r="79" spans="1:19" s="28" customFormat="1" ht="42" customHeight="1" x14ac:dyDescent="0.2">
      <c r="A79" s="250"/>
      <c r="B79" s="250"/>
      <c r="C79" s="239"/>
      <c r="D79" s="239"/>
      <c r="E79" s="169" t="s">
        <v>298</v>
      </c>
      <c r="F79" s="170" t="s">
        <v>573</v>
      </c>
      <c r="G79" s="170">
        <v>4</v>
      </c>
      <c r="H79" s="170">
        <v>4</v>
      </c>
      <c r="I79" s="170"/>
      <c r="J79" s="170"/>
      <c r="K79" s="247" t="str">
        <f>[1]РАБ_БЮДЖ!L71</f>
        <v>10 04</v>
      </c>
      <c r="L79" s="247" t="str">
        <f>[1]РАБ_БЮДЖ!M71</f>
        <v>03 1 0130</v>
      </c>
      <c r="M79" s="247">
        <f>[1]РАБ_БЮДЖ!N71</f>
        <v>520</v>
      </c>
      <c r="N79" s="244"/>
      <c r="O79" s="244"/>
      <c r="P79" s="244"/>
    </row>
    <row r="80" spans="1:19" s="28" customFormat="1" ht="130.5" customHeight="1" x14ac:dyDescent="0.2">
      <c r="A80" s="171" t="s">
        <v>299</v>
      </c>
      <c r="B80" s="171" t="s">
        <v>272</v>
      </c>
      <c r="C80" s="172" t="s">
        <v>547</v>
      </c>
      <c r="D80" s="172" t="s">
        <v>548</v>
      </c>
      <c r="E80" s="173" t="s">
        <v>300</v>
      </c>
      <c r="F80" s="174" t="s">
        <v>557</v>
      </c>
      <c r="G80" s="174">
        <v>1300</v>
      </c>
      <c r="H80" s="174">
        <v>1300</v>
      </c>
      <c r="I80" s="174"/>
      <c r="J80" s="174"/>
      <c r="K80" s="163" t="str">
        <f>[1]РАБ_БЮДЖ!L66</f>
        <v>07 07</v>
      </c>
      <c r="L80" s="163" t="str">
        <f>[1]РАБ_БЮДЖ!M66</f>
        <v>02 0 7432</v>
      </c>
      <c r="M80" s="164" t="str">
        <f>[1]РАБ_БЮДЖ!N66</f>
        <v>240, 610, 621</v>
      </c>
      <c r="N80" s="157">
        <v>6152.1</v>
      </c>
      <c r="O80" s="157">
        <v>0</v>
      </c>
      <c r="P80" s="157">
        <v>0</v>
      </c>
    </row>
    <row r="81" spans="1:16" s="28" customFormat="1" ht="81.75" customHeight="1" x14ac:dyDescent="0.2">
      <c r="A81" s="175" t="s">
        <v>301</v>
      </c>
      <c r="B81" s="175" t="s">
        <v>272</v>
      </c>
      <c r="C81" s="176" t="s">
        <v>547</v>
      </c>
      <c r="D81" s="176" t="s">
        <v>548</v>
      </c>
      <c r="E81" s="169" t="s">
        <v>302</v>
      </c>
      <c r="F81" s="170" t="s">
        <v>573</v>
      </c>
      <c r="G81" s="170">
        <v>1</v>
      </c>
      <c r="H81" s="170">
        <v>1</v>
      </c>
      <c r="I81" s="170"/>
      <c r="J81" s="170"/>
      <c r="K81" s="163" t="str">
        <f>[1]РАБ_БЮДЖ!L67</f>
        <v>07 09</v>
      </c>
      <c r="L81" s="163" t="str">
        <f>[1]РАБ_БЮДЖ!M67</f>
        <v>03 0 6523</v>
      </c>
      <c r="M81" s="164">
        <f>[1]РАБ_БЮДЖ!N67</f>
        <v>630</v>
      </c>
      <c r="N81" s="157">
        <v>400</v>
      </c>
      <c r="O81" s="157">
        <v>0</v>
      </c>
      <c r="P81" s="157">
        <v>0</v>
      </c>
    </row>
    <row r="82" spans="1:16" ht="116.25" customHeight="1" x14ac:dyDescent="0.2">
      <c r="A82" s="167" t="s">
        <v>303</v>
      </c>
      <c r="B82" s="153" t="s">
        <v>272</v>
      </c>
      <c r="C82" s="14" t="s">
        <v>547</v>
      </c>
      <c r="D82" s="14" t="s">
        <v>548</v>
      </c>
      <c r="E82" s="153" t="s">
        <v>304</v>
      </c>
      <c r="F82" s="94" t="s">
        <v>305</v>
      </c>
      <c r="G82" s="166">
        <v>77</v>
      </c>
      <c r="H82" s="166">
        <v>80</v>
      </c>
      <c r="I82" s="166"/>
      <c r="J82" s="166"/>
      <c r="K82" s="163" t="str">
        <f>[1]РАБ_БЮДЖ!L68</f>
        <v>10 04</v>
      </c>
      <c r="L82" s="163" t="str">
        <f>[1]РАБ_БЮДЖ!M68</f>
        <v>03 0 4207</v>
      </c>
      <c r="M82" s="164">
        <f>[1]РАБ_БЮДЖ!N68</f>
        <v>530</v>
      </c>
      <c r="N82" s="157">
        <v>398819</v>
      </c>
      <c r="O82" s="157">
        <v>381019.8</v>
      </c>
      <c r="P82" s="157">
        <v>367585.1</v>
      </c>
    </row>
    <row r="83" spans="1:16" ht="61.5" customHeight="1" x14ac:dyDescent="0.2">
      <c r="A83" s="153" t="s">
        <v>306</v>
      </c>
      <c r="B83" s="153" t="s">
        <v>272</v>
      </c>
      <c r="C83" s="14" t="s">
        <v>547</v>
      </c>
      <c r="D83" s="14" t="s">
        <v>548</v>
      </c>
      <c r="E83" s="175" t="s">
        <v>307</v>
      </c>
      <c r="F83" s="94" t="s">
        <v>557</v>
      </c>
      <c r="G83" s="177" t="s">
        <v>308</v>
      </c>
      <c r="H83" s="178">
        <v>125693</v>
      </c>
      <c r="I83" s="177"/>
      <c r="J83" s="178"/>
      <c r="K83" s="163" t="str">
        <f>[1]РАБ_БЮДЖ!L69</f>
        <v>10 04</v>
      </c>
      <c r="L83" s="163" t="str">
        <f>[1]РАБ_БЮДЖ!M69</f>
        <v>03 0 4209</v>
      </c>
      <c r="M83" s="164">
        <f>[1]РАБ_БЮДЖ!N69</f>
        <v>530</v>
      </c>
      <c r="N83" s="157">
        <v>18407</v>
      </c>
      <c r="O83" s="157">
        <v>17498.2</v>
      </c>
      <c r="P83" s="157">
        <v>16810.8</v>
      </c>
    </row>
    <row r="84" spans="1:16" s="28" customFormat="1" ht="116.25" customHeight="1" x14ac:dyDescent="0.2">
      <c r="A84" s="169" t="s">
        <v>82</v>
      </c>
      <c r="B84" s="169" t="s">
        <v>272</v>
      </c>
      <c r="C84" s="176" t="s">
        <v>547</v>
      </c>
      <c r="D84" s="176" t="s">
        <v>548</v>
      </c>
      <c r="E84" s="169" t="s">
        <v>309</v>
      </c>
      <c r="F84" s="170" t="s">
        <v>277</v>
      </c>
      <c r="G84" s="170">
        <v>80</v>
      </c>
      <c r="H84" s="170">
        <v>90</v>
      </c>
      <c r="I84" s="170"/>
      <c r="J84" s="170"/>
      <c r="K84" s="163" t="str">
        <f>[1]РАБ_БЮДЖ!L70</f>
        <v>10 04</v>
      </c>
      <c r="L84" s="164" t="str">
        <f>[1]РАБ_БЮДЖ!M70</f>
        <v>03 0 4216, 03 0 5082</v>
      </c>
      <c r="M84" s="164">
        <f>[1]РАБ_БЮДЖ!N70</f>
        <v>530</v>
      </c>
      <c r="N84" s="157">
        <v>85362</v>
      </c>
      <c r="O84" s="157">
        <v>81828.800000000003</v>
      </c>
      <c r="P84" s="157">
        <v>79462.399999999994</v>
      </c>
    </row>
    <row r="85" spans="1:16" ht="133.5" customHeight="1" x14ac:dyDescent="0.2">
      <c r="A85" s="153" t="s">
        <v>84</v>
      </c>
      <c r="B85" s="153" t="s">
        <v>272</v>
      </c>
      <c r="C85" s="14" t="s">
        <v>547</v>
      </c>
      <c r="D85" s="14" t="s">
        <v>548</v>
      </c>
      <c r="E85" s="153" t="s">
        <v>85</v>
      </c>
      <c r="F85" s="94" t="s">
        <v>296</v>
      </c>
      <c r="G85" s="14" t="s">
        <v>310</v>
      </c>
      <c r="H85" s="14" t="s">
        <v>311</v>
      </c>
      <c r="I85" s="14"/>
      <c r="J85" s="14"/>
      <c r="K85" s="163" t="str">
        <f>[1]РАБ_БЮДЖ!L71</f>
        <v>10 04</v>
      </c>
      <c r="L85" s="163" t="str">
        <f>[1]РАБ_БЮДЖ!M71</f>
        <v>03 1 0130</v>
      </c>
      <c r="M85" s="164">
        <f>[1]РАБ_БЮДЖ!N71</f>
        <v>520</v>
      </c>
      <c r="N85" s="157">
        <v>132</v>
      </c>
      <c r="O85" s="157">
        <v>0</v>
      </c>
      <c r="P85" s="157">
        <v>0</v>
      </c>
    </row>
    <row r="86" spans="1:16" ht="94.5" customHeight="1" x14ac:dyDescent="0.2">
      <c r="A86" s="153" t="s">
        <v>395</v>
      </c>
      <c r="B86" s="153" t="s">
        <v>396</v>
      </c>
      <c r="C86" s="14" t="s">
        <v>547</v>
      </c>
      <c r="D86" s="14" t="s">
        <v>548</v>
      </c>
      <c r="E86" s="153" t="s">
        <v>397</v>
      </c>
      <c r="F86" s="94" t="s">
        <v>557</v>
      </c>
      <c r="G86" s="14" t="s">
        <v>398</v>
      </c>
      <c r="H86" s="14" t="s">
        <v>399</v>
      </c>
      <c r="I86" s="14"/>
      <c r="J86" s="14"/>
      <c r="K86" s="163" t="str">
        <f>[1]РАБ_БЮДЖ!L72</f>
        <v>07 07</v>
      </c>
      <c r="L86" s="163" t="str">
        <f>[1]РАБ_БЮДЖ!M72</f>
        <v>08 0 7432</v>
      </c>
      <c r="M86" s="164">
        <f>[1]РАБ_БЮДЖ!N72</f>
        <v>610</v>
      </c>
      <c r="N86" s="157">
        <v>1300</v>
      </c>
      <c r="O86" s="157">
        <v>150</v>
      </c>
      <c r="P86" s="157">
        <v>150</v>
      </c>
    </row>
    <row r="87" spans="1:16" ht="105.75" customHeight="1" x14ac:dyDescent="0.2">
      <c r="A87" s="151" t="s">
        <v>313</v>
      </c>
      <c r="B87" s="152" t="s">
        <v>546</v>
      </c>
      <c r="C87" s="14" t="s">
        <v>547</v>
      </c>
      <c r="D87" s="14" t="s">
        <v>548</v>
      </c>
      <c r="E87" s="153" t="s">
        <v>314</v>
      </c>
      <c r="F87" s="94" t="s">
        <v>296</v>
      </c>
      <c r="G87" s="94">
        <v>33.700000000000003</v>
      </c>
      <c r="H87" s="94">
        <v>35</v>
      </c>
      <c r="I87" s="94"/>
      <c r="J87" s="94"/>
      <c r="K87" s="162" t="s">
        <v>551</v>
      </c>
      <c r="L87" s="162" t="s">
        <v>551</v>
      </c>
      <c r="M87" s="162" t="s">
        <v>551</v>
      </c>
      <c r="N87" s="179">
        <f>SUM(N88:N102)</f>
        <v>1176447.0999999999</v>
      </c>
      <c r="O87" s="179">
        <f>SUM(O88:O102)</f>
        <v>1137733.5</v>
      </c>
      <c r="P87" s="179">
        <f>SUM(P88:P102)</f>
        <v>1116693.7</v>
      </c>
    </row>
    <row r="88" spans="1:16" ht="75.75" customHeight="1" x14ac:dyDescent="0.2">
      <c r="A88" s="153" t="s">
        <v>315</v>
      </c>
      <c r="B88" s="152" t="s">
        <v>546</v>
      </c>
      <c r="C88" s="14" t="s">
        <v>547</v>
      </c>
      <c r="D88" s="14" t="s">
        <v>548</v>
      </c>
      <c r="E88" s="153" t="s">
        <v>208</v>
      </c>
      <c r="F88" s="94" t="s">
        <v>316</v>
      </c>
      <c r="G88" s="94">
        <v>126.1</v>
      </c>
      <c r="H88" s="94">
        <v>126.15</v>
      </c>
      <c r="I88" s="94"/>
      <c r="J88" s="94"/>
      <c r="K88" s="163" t="str">
        <f>[1]РАБ_БЮДЖ!L76</f>
        <v>10 02</v>
      </c>
      <c r="L88" s="164" t="s">
        <v>81</v>
      </c>
      <c r="M88" s="164">
        <f>[1]РАБ_БЮДЖ!N76</f>
        <v>610</v>
      </c>
      <c r="N88" s="157">
        <v>610743.4</v>
      </c>
      <c r="O88" s="157">
        <v>599858.19999999995</v>
      </c>
      <c r="P88" s="157">
        <v>599758.1</v>
      </c>
    </row>
    <row r="89" spans="1:16" ht="116.25" customHeight="1" x14ac:dyDescent="0.2">
      <c r="A89" s="153" t="s">
        <v>317</v>
      </c>
      <c r="B89" s="167" t="s">
        <v>318</v>
      </c>
      <c r="C89" s="180">
        <v>41640</v>
      </c>
      <c r="D89" s="180">
        <v>42004</v>
      </c>
      <c r="E89" s="153" t="s">
        <v>209</v>
      </c>
      <c r="F89" s="94" t="s">
        <v>296</v>
      </c>
      <c r="G89" s="94">
        <v>3.7</v>
      </c>
      <c r="H89" s="94">
        <v>3.7</v>
      </c>
      <c r="I89" s="94"/>
      <c r="J89" s="94"/>
      <c r="K89" s="163" t="str">
        <f>[1]РАБ_БЮДЖ!L77</f>
        <v>10 02</v>
      </c>
      <c r="L89" s="163" t="str">
        <f>[1]РАБ_БЮДЖ!M77</f>
        <v>03 0 2328</v>
      </c>
      <c r="M89" s="164">
        <f>[1]РАБ_БЮДЖ!N77</f>
        <v>610</v>
      </c>
      <c r="N89" s="157">
        <v>0</v>
      </c>
      <c r="O89" s="157">
        <v>0</v>
      </c>
      <c r="P89" s="157">
        <v>0</v>
      </c>
    </row>
    <row r="90" spans="1:16" ht="117.75" customHeight="1" x14ac:dyDescent="0.2">
      <c r="A90" s="153" t="s">
        <v>319</v>
      </c>
      <c r="B90" s="167" t="s">
        <v>320</v>
      </c>
      <c r="C90" s="180">
        <v>41640</v>
      </c>
      <c r="D90" s="180">
        <v>42004</v>
      </c>
      <c r="E90" s="153" t="s">
        <v>210</v>
      </c>
      <c r="F90" s="162" t="s">
        <v>296</v>
      </c>
      <c r="G90" s="94">
        <v>47.5</v>
      </c>
      <c r="H90" s="94">
        <v>58</v>
      </c>
      <c r="I90" s="94"/>
      <c r="J90" s="94"/>
      <c r="K90" s="163" t="str">
        <f>[1]РАБ_БЮДЖ!L78</f>
        <v>10 02</v>
      </c>
      <c r="L90" s="164" t="s">
        <v>81</v>
      </c>
      <c r="M90" s="164">
        <f>[1]РАБ_БЮДЖ!N78</f>
        <v>610</v>
      </c>
      <c r="N90" s="157">
        <v>359</v>
      </c>
      <c r="O90" s="157">
        <v>400</v>
      </c>
      <c r="P90" s="157">
        <v>500</v>
      </c>
    </row>
    <row r="91" spans="1:16" ht="97.5" customHeight="1" x14ac:dyDescent="0.2">
      <c r="A91" s="153" t="s">
        <v>321</v>
      </c>
      <c r="B91" s="167" t="s">
        <v>546</v>
      </c>
      <c r="C91" s="180">
        <v>41640</v>
      </c>
      <c r="D91" s="180">
        <v>42004</v>
      </c>
      <c r="E91" s="153" t="s">
        <v>210</v>
      </c>
      <c r="F91" s="162" t="s">
        <v>296</v>
      </c>
      <c r="G91" s="94">
        <v>70</v>
      </c>
      <c r="H91" s="94">
        <v>72</v>
      </c>
      <c r="I91" s="94"/>
      <c r="J91" s="94"/>
      <c r="K91" s="163" t="str">
        <f>[1]РАБ_БЮДЖ!L79</f>
        <v>10 02</v>
      </c>
      <c r="L91" s="163" t="str">
        <f>[1]РАБ_БЮДЖ!M79</f>
        <v>03 0 2328</v>
      </c>
      <c r="M91" s="164">
        <f>[1]РАБ_БЮДЖ!N79</f>
        <v>610</v>
      </c>
      <c r="N91" s="157">
        <v>0</v>
      </c>
      <c r="O91" s="157">
        <v>0</v>
      </c>
      <c r="P91" s="157">
        <v>0</v>
      </c>
    </row>
    <row r="92" spans="1:16" s="20" customFormat="1" ht="76.5" customHeight="1" x14ac:dyDescent="0.2">
      <c r="A92" s="153" t="s">
        <v>322</v>
      </c>
      <c r="B92" s="167" t="s">
        <v>546</v>
      </c>
      <c r="C92" s="180">
        <v>41640</v>
      </c>
      <c r="D92" s="180">
        <v>42004</v>
      </c>
      <c r="E92" s="153" t="s">
        <v>211</v>
      </c>
      <c r="F92" s="162" t="s">
        <v>296</v>
      </c>
      <c r="G92" s="94">
        <v>70</v>
      </c>
      <c r="H92" s="94">
        <v>72</v>
      </c>
      <c r="I92" s="94"/>
      <c r="J92" s="94"/>
      <c r="K92" s="163" t="str">
        <f>[1]РАБ_БЮДЖ!L80</f>
        <v>10 02</v>
      </c>
      <c r="L92" s="163" t="str">
        <f>[1]РАБ_БЮДЖ!M80</f>
        <v>03 0 2328</v>
      </c>
      <c r="M92" s="164">
        <f>[1]РАБ_БЮДЖ!N80</f>
        <v>610</v>
      </c>
      <c r="N92" s="157">
        <v>0</v>
      </c>
      <c r="O92" s="157">
        <v>0</v>
      </c>
      <c r="P92" s="157">
        <v>0</v>
      </c>
    </row>
    <row r="93" spans="1:16" ht="66" customHeight="1" x14ac:dyDescent="0.2">
      <c r="A93" s="153" t="s">
        <v>323</v>
      </c>
      <c r="B93" s="167" t="s">
        <v>546</v>
      </c>
      <c r="C93" s="180">
        <v>41640</v>
      </c>
      <c r="D93" s="180">
        <v>42004</v>
      </c>
      <c r="E93" s="153" t="s">
        <v>211</v>
      </c>
      <c r="F93" s="94" t="s">
        <v>296</v>
      </c>
      <c r="G93" s="94">
        <v>70</v>
      </c>
      <c r="H93" s="94">
        <v>72</v>
      </c>
      <c r="I93" s="94"/>
      <c r="J93" s="94"/>
      <c r="K93" s="163" t="str">
        <f>[1]РАБ_БЮДЖ!L81</f>
        <v>10 02</v>
      </c>
      <c r="L93" s="163" t="str">
        <f>[1]РАБ_БЮДЖ!M81</f>
        <v>03 0 2328</v>
      </c>
      <c r="M93" s="164">
        <f>[1]РАБ_БЮДЖ!N81</f>
        <v>610</v>
      </c>
      <c r="N93" s="157">
        <v>0</v>
      </c>
      <c r="O93" s="157">
        <v>0</v>
      </c>
      <c r="P93" s="157">
        <v>0</v>
      </c>
    </row>
    <row r="94" spans="1:16" ht="115.5" customHeight="1" x14ac:dyDescent="0.2">
      <c r="A94" s="153" t="s">
        <v>324</v>
      </c>
      <c r="B94" s="167" t="s">
        <v>318</v>
      </c>
      <c r="C94" s="180">
        <v>41640</v>
      </c>
      <c r="D94" s="180">
        <v>42004</v>
      </c>
      <c r="E94" s="153" t="s">
        <v>209</v>
      </c>
      <c r="F94" s="94" t="s">
        <v>296</v>
      </c>
      <c r="G94" s="94">
        <v>3.7</v>
      </c>
      <c r="H94" s="94">
        <v>3.7</v>
      </c>
      <c r="I94" s="94"/>
      <c r="J94" s="94"/>
      <c r="K94" s="163" t="str">
        <f>[1]РАБ_БЮДЖ!L82</f>
        <v>10 02</v>
      </c>
      <c r="L94" s="163" t="str">
        <f>[1]РАБ_БЮДЖ!M82</f>
        <v>03 0 2329</v>
      </c>
      <c r="M94" s="164">
        <f>[1]РАБ_БЮДЖ!N82</f>
        <v>240</v>
      </c>
      <c r="N94" s="157">
        <v>0</v>
      </c>
      <c r="O94" s="157">
        <v>0</v>
      </c>
      <c r="P94" s="157">
        <v>0</v>
      </c>
    </row>
    <row r="95" spans="1:16" ht="142.5" customHeight="1" x14ac:dyDescent="0.2">
      <c r="A95" s="153" t="s">
        <v>325</v>
      </c>
      <c r="B95" s="167" t="s">
        <v>546</v>
      </c>
      <c r="C95" s="180">
        <v>41640</v>
      </c>
      <c r="D95" s="180">
        <v>42004</v>
      </c>
      <c r="E95" s="153" t="s">
        <v>212</v>
      </c>
      <c r="F95" s="94" t="s">
        <v>296</v>
      </c>
      <c r="G95" s="94">
        <v>0.3</v>
      </c>
      <c r="H95" s="94">
        <v>0.9</v>
      </c>
      <c r="I95" s="94"/>
      <c r="J95" s="94"/>
      <c r="K95" s="163" t="str">
        <f>[1]РАБ_БЮДЖ!L83</f>
        <v>10 02</v>
      </c>
      <c r="L95" s="163" t="str">
        <f>[1]РАБ_БЮДЖ!M83</f>
        <v>-</v>
      </c>
      <c r="M95" s="164" t="str">
        <f>[1]РАБ_БЮДЖ!N83</f>
        <v>-</v>
      </c>
      <c r="N95" s="157">
        <v>0</v>
      </c>
      <c r="O95" s="157">
        <v>0</v>
      </c>
      <c r="P95" s="157">
        <v>0</v>
      </c>
    </row>
    <row r="96" spans="1:16" ht="69" customHeight="1" x14ac:dyDescent="0.2">
      <c r="A96" s="153" t="s">
        <v>326</v>
      </c>
      <c r="B96" s="152" t="s">
        <v>546</v>
      </c>
      <c r="C96" s="14" t="s">
        <v>547</v>
      </c>
      <c r="D96" s="14" t="s">
        <v>548</v>
      </c>
      <c r="E96" s="153" t="s">
        <v>213</v>
      </c>
      <c r="F96" s="94" t="s">
        <v>316</v>
      </c>
      <c r="G96" s="94">
        <v>126.1</v>
      </c>
      <c r="H96" s="94">
        <v>126.15</v>
      </c>
      <c r="I96" s="94"/>
      <c r="J96" s="94"/>
      <c r="K96" s="163" t="str">
        <f>[1]РАБ_БЮДЖ!L84</f>
        <v>10 02</v>
      </c>
      <c r="L96" s="163" t="s">
        <v>79</v>
      </c>
      <c r="M96" s="164">
        <f>[1]РАБ_БЮДЖ!N84</f>
        <v>530</v>
      </c>
      <c r="N96" s="157">
        <v>563631</v>
      </c>
      <c r="O96" s="157">
        <v>535801.69999999995</v>
      </c>
      <c r="P96" s="157">
        <v>514754.3</v>
      </c>
    </row>
    <row r="97" spans="1:16" ht="66.75" customHeight="1" x14ac:dyDescent="0.2">
      <c r="A97" s="158" t="s">
        <v>327</v>
      </c>
      <c r="B97" s="167" t="s">
        <v>318</v>
      </c>
      <c r="C97" s="180">
        <v>41640</v>
      </c>
      <c r="D97" s="180">
        <v>42004</v>
      </c>
      <c r="E97" s="153" t="s">
        <v>211</v>
      </c>
      <c r="F97" s="162" t="s">
        <v>277</v>
      </c>
      <c r="G97" s="94">
        <v>70</v>
      </c>
      <c r="H97" s="94">
        <v>72</v>
      </c>
      <c r="I97" s="94"/>
      <c r="J97" s="94"/>
      <c r="K97" s="163" t="str">
        <f>[1]РАБ_БЮДЖ!L85</f>
        <v>10 02</v>
      </c>
      <c r="L97" s="163" t="s">
        <v>79</v>
      </c>
      <c r="M97" s="164">
        <f>[1]РАБ_БЮДЖ!N85</f>
        <v>530</v>
      </c>
      <c r="N97" s="157">
        <v>0</v>
      </c>
      <c r="O97" s="157">
        <v>0</v>
      </c>
      <c r="P97" s="157">
        <v>0</v>
      </c>
    </row>
    <row r="98" spans="1:16" ht="111" customHeight="1" x14ac:dyDescent="0.2">
      <c r="A98" s="153" t="s">
        <v>268</v>
      </c>
      <c r="B98" s="152" t="s">
        <v>92</v>
      </c>
      <c r="C98" s="14" t="s">
        <v>547</v>
      </c>
      <c r="D98" s="14" t="s">
        <v>548</v>
      </c>
      <c r="E98" s="153" t="s">
        <v>73</v>
      </c>
      <c r="F98" s="94" t="s">
        <v>573</v>
      </c>
      <c r="G98" s="14" t="s">
        <v>279</v>
      </c>
      <c r="H98" s="14" t="s">
        <v>279</v>
      </c>
      <c r="I98" s="14"/>
      <c r="J98" s="14"/>
      <c r="K98" s="163" t="str">
        <f>[1]РАБ_БЮДЖ!L86</f>
        <v>10 06</v>
      </c>
      <c r="L98" s="164" t="str">
        <f>[1]РАБ_БЮДЖ!M86</f>
        <v>03 0 2231</v>
      </c>
      <c r="M98" s="164">
        <f>[1]РАБ_БЮДЖ!N86</f>
        <v>610</v>
      </c>
      <c r="N98" s="157">
        <v>1713.7</v>
      </c>
      <c r="O98" s="157">
        <v>1673.6</v>
      </c>
      <c r="P98" s="157">
        <v>1681.3</v>
      </c>
    </row>
    <row r="99" spans="1:16" ht="70.5" customHeight="1" x14ac:dyDescent="0.2">
      <c r="A99" s="153" t="s">
        <v>328</v>
      </c>
      <c r="B99" s="167" t="s">
        <v>546</v>
      </c>
      <c r="C99" s="180">
        <v>41640</v>
      </c>
      <c r="D99" s="180">
        <v>42004</v>
      </c>
      <c r="E99" s="153" t="s">
        <v>211</v>
      </c>
      <c r="F99" s="94" t="s">
        <v>296</v>
      </c>
      <c r="G99" s="94">
        <v>70</v>
      </c>
      <c r="H99" s="94">
        <v>72</v>
      </c>
      <c r="I99" s="94"/>
      <c r="J99" s="94"/>
      <c r="K99" s="162" t="str">
        <f>[1]РАБ_БЮДЖ!L87</f>
        <v>10 06</v>
      </c>
      <c r="L99" s="162" t="str">
        <f>[1]РАБ_БЮДЖ!M87</f>
        <v>-</v>
      </c>
      <c r="M99" s="162" t="str">
        <f>[1]РАБ_БЮДЖ!N87</f>
        <v>-</v>
      </c>
      <c r="N99" s="165">
        <v>0</v>
      </c>
      <c r="O99" s="165">
        <v>0</v>
      </c>
      <c r="P99" s="165">
        <v>0</v>
      </c>
    </row>
    <row r="100" spans="1:16" ht="72.75" customHeight="1" x14ac:dyDescent="0.2">
      <c r="A100" s="153" t="s">
        <v>329</v>
      </c>
      <c r="B100" s="167" t="s">
        <v>546</v>
      </c>
      <c r="C100" s="180">
        <v>41640</v>
      </c>
      <c r="D100" s="180">
        <v>42004</v>
      </c>
      <c r="E100" s="153" t="s">
        <v>211</v>
      </c>
      <c r="F100" s="162" t="s">
        <v>296</v>
      </c>
      <c r="G100" s="94">
        <v>70</v>
      </c>
      <c r="H100" s="94">
        <v>72</v>
      </c>
      <c r="I100" s="94"/>
      <c r="J100" s="94"/>
      <c r="K100" s="162" t="str">
        <f>[1]РАБ_БЮДЖ!L88</f>
        <v>10 06</v>
      </c>
      <c r="L100" s="162" t="str">
        <f>[1]РАБ_БЮДЖ!M88</f>
        <v>-</v>
      </c>
      <c r="M100" s="162" t="str">
        <f>[1]РАБ_БЮДЖ!N88</f>
        <v>-</v>
      </c>
      <c r="N100" s="165">
        <v>0</v>
      </c>
      <c r="O100" s="165">
        <v>0</v>
      </c>
      <c r="P100" s="165">
        <v>0</v>
      </c>
    </row>
    <row r="101" spans="1:16" ht="70.5" customHeight="1" x14ac:dyDescent="0.2">
      <c r="A101" s="153" t="s">
        <v>328</v>
      </c>
      <c r="B101" s="167" t="s">
        <v>546</v>
      </c>
      <c r="C101" s="180">
        <v>41640</v>
      </c>
      <c r="D101" s="180">
        <v>42004</v>
      </c>
      <c r="E101" s="153" t="s">
        <v>211</v>
      </c>
      <c r="F101" s="94" t="s">
        <v>296</v>
      </c>
      <c r="G101" s="94">
        <v>70</v>
      </c>
      <c r="H101" s="94">
        <v>72</v>
      </c>
      <c r="I101" s="94"/>
      <c r="J101" s="94"/>
      <c r="K101" s="162" t="str">
        <f>[1]РАБ_БЮДЖ!L89</f>
        <v>10 06</v>
      </c>
      <c r="L101" s="162" t="str">
        <f>[1]РАБ_БЮДЖ!M89</f>
        <v>-</v>
      </c>
      <c r="M101" s="162" t="str">
        <f>[1]РАБ_БЮДЖ!N89</f>
        <v>-</v>
      </c>
      <c r="N101" s="165">
        <v>0</v>
      </c>
      <c r="O101" s="165">
        <v>0</v>
      </c>
      <c r="P101" s="165">
        <v>0</v>
      </c>
    </row>
    <row r="102" spans="1:16" ht="142.5" customHeight="1" x14ac:dyDescent="0.2">
      <c r="A102" s="153" t="s">
        <v>330</v>
      </c>
      <c r="B102" s="167" t="s">
        <v>546</v>
      </c>
      <c r="C102" s="180">
        <v>41640</v>
      </c>
      <c r="D102" s="180">
        <v>42004</v>
      </c>
      <c r="E102" s="153" t="s">
        <v>212</v>
      </c>
      <c r="F102" s="162" t="s">
        <v>296</v>
      </c>
      <c r="G102" s="94">
        <v>0.3</v>
      </c>
      <c r="H102" s="94">
        <v>0.9</v>
      </c>
      <c r="I102" s="94"/>
      <c r="J102" s="94"/>
      <c r="K102" s="94" t="str">
        <f>[1]РАБ_БЮДЖ!L90</f>
        <v>10 06</v>
      </c>
      <c r="L102" s="94" t="str">
        <f>[1]РАБ_БЮДЖ!M90</f>
        <v>-</v>
      </c>
      <c r="M102" s="94" t="str">
        <f>[1]РАБ_БЮДЖ!N90</f>
        <v>-</v>
      </c>
      <c r="N102" s="157">
        <v>0</v>
      </c>
      <c r="O102" s="157">
        <v>0</v>
      </c>
      <c r="P102" s="157">
        <v>0</v>
      </c>
    </row>
  </sheetData>
  <mergeCells count="35">
    <mergeCell ref="A9:P9"/>
    <mergeCell ref="O77:O79"/>
    <mergeCell ref="P77:P79"/>
    <mergeCell ref="N14:P14"/>
    <mergeCell ref="N15:N16"/>
    <mergeCell ref="O15:O16"/>
    <mergeCell ref="P15:P16"/>
    <mergeCell ref="A10:P10"/>
    <mergeCell ref="A11:P11"/>
    <mergeCell ref="N77:N79"/>
    <mergeCell ref="D77:D79"/>
    <mergeCell ref="K77:K79"/>
    <mergeCell ref="L77:L79"/>
    <mergeCell ref="M77:M79"/>
    <mergeCell ref="A77:A79"/>
    <mergeCell ref="B77:B79"/>
    <mergeCell ref="O2:P2"/>
    <mergeCell ref="O3:P3"/>
    <mergeCell ref="O4:P4"/>
    <mergeCell ref="O6:P6"/>
    <mergeCell ref="O5:P5"/>
    <mergeCell ref="C77:C79"/>
    <mergeCell ref="K14:M14"/>
    <mergeCell ref="C15:C16"/>
    <mergeCell ref="A14:A16"/>
    <mergeCell ref="B14:B16"/>
    <mergeCell ref="C14:D14"/>
    <mergeCell ref="E14:J14"/>
    <mergeCell ref="M15:M16"/>
    <mergeCell ref="D15:D16"/>
    <mergeCell ref="E15:E16"/>
    <mergeCell ref="F15:F16"/>
    <mergeCell ref="G15:J15"/>
    <mergeCell ref="K15:K16"/>
    <mergeCell ref="L15:L16"/>
  </mergeCells>
  <phoneticPr fontId="20" type="noConversion"/>
  <pageMargins left="0.2" right="0.28000000000000003" top="0.53" bottom="0.2" header="0.37" footer="0.15"/>
  <pageSetup paperSize="9" scale="72" orientation="landscape" verticalDpi="0" r:id="rId1"/>
  <headerFooter alignWithMargins="0">
    <oddFooter>&amp;R&amp;P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X109"/>
  <sheetViews>
    <sheetView topLeftCell="A99" zoomScale="85" zoomScaleNormal="85" workbookViewId="0">
      <selection activeCell="C102" sqref="C102"/>
    </sheetView>
  </sheetViews>
  <sheetFormatPr defaultRowHeight="12.75" x14ac:dyDescent="0.2"/>
  <cols>
    <col min="1" max="1" width="14.85546875" style="4" customWidth="1"/>
    <col min="2" max="2" width="40.7109375" style="4" customWidth="1"/>
    <col min="3" max="3" width="17.28515625" style="4" customWidth="1"/>
    <col min="4" max="4" width="5.140625" style="4" customWidth="1"/>
    <col min="5" max="5" width="5.5703125" style="4" customWidth="1"/>
    <col min="6" max="6" width="9.5703125" style="4" customWidth="1"/>
    <col min="7" max="7" width="8.28515625" style="4" customWidth="1"/>
    <col min="8" max="8" width="12.140625" style="4" customWidth="1"/>
    <col min="9" max="9" width="12" style="4" customWidth="1"/>
    <col min="10" max="10" width="11.42578125" style="4" customWidth="1"/>
    <col min="11" max="11" width="11.85546875" style="4" customWidth="1"/>
    <col min="12" max="12" width="12.140625" style="4" customWidth="1"/>
    <col min="13" max="13" width="12.28515625" style="4" customWidth="1"/>
    <col min="14" max="14" width="11.5703125" style="4" customWidth="1"/>
    <col min="15" max="15" width="16.28515625" style="4" hidden="1" customWidth="1"/>
    <col min="16" max="16" width="12.42578125" style="4" bestFit="1" customWidth="1"/>
    <col min="17" max="16384" width="9.140625" style="4"/>
  </cols>
  <sheetData>
    <row r="1" spans="1:16" ht="15.75" x14ac:dyDescent="0.25">
      <c r="N1" s="37" t="s">
        <v>339</v>
      </c>
    </row>
    <row r="2" spans="1:16" ht="15.75" x14ac:dyDescent="0.25">
      <c r="N2" s="37"/>
    </row>
    <row r="3" spans="1:16" ht="15.75" x14ac:dyDescent="0.25">
      <c r="A3" s="258" t="s">
        <v>592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6" ht="15.75" x14ac:dyDescent="0.25">
      <c r="A4" s="258" t="s">
        <v>340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6" ht="15.75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7" spans="1:16" ht="30.75" customHeight="1" x14ac:dyDescent="0.2">
      <c r="A7" s="212" t="s">
        <v>341</v>
      </c>
      <c r="B7" s="259" t="s">
        <v>593</v>
      </c>
      <c r="C7" s="259" t="s">
        <v>342</v>
      </c>
      <c r="D7" s="259" t="s">
        <v>343</v>
      </c>
      <c r="E7" s="259"/>
      <c r="F7" s="259"/>
      <c r="G7" s="259"/>
      <c r="H7" s="260" t="s">
        <v>344</v>
      </c>
      <c r="I7" s="261"/>
      <c r="J7" s="261"/>
      <c r="K7" s="261"/>
      <c r="L7" s="262"/>
      <c r="M7" s="262"/>
      <c r="N7" s="263"/>
    </row>
    <row r="8" spans="1:16" ht="69" customHeight="1" x14ac:dyDescent="0.2">
      <c r="A8" s="214"/>
      <c r="B8" s="259"/>
      <c r="C8" s="259"/>
      <c r="D8" s="108" t="s">
        <v>345</v>
      </c>
      <c r="E8" s="108" t="s">
        <v>346</v>
      </c>
      <c r="F8" s="108" t="s">
        <v>347</v>
      </c>
      <c r="G8" s="108" t="s">
        <v>348</v>
      </c>
      <c r="H8" s="108">
        <v>2014</v>
      </c>
      <c r="I8" s="108">
        <v>2015</v>
      </c>
      <c r="J8" s="108">
        <v>2016</v>
      </c>
      <c r="K8" s="108">
        <v>2017</v>
      </c>
      <c r="L8" s="108">
        <v>2018</v>
      </c>
      <c r="M8" s="108">
        <v>2019</v>
      </c>
      <c r="N8" s="108">
        <v>2020</v>
      </c>
    </row>
    <row r="9" spans="1:16" ht="1.5" customHeight="1" x14ac:dyDescent="0.2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6" x14ac:dyDescent="0.2">
      <c r="A10" s="257" t="s">
        <v>594</v>
      </c>
      <c r="B10" s="257" t="s">
        <v>349</v>
      </c>
      <c r="C10" s="40" t="s">
        <v>350</v>
      </c>
      <c r="D10" s="41" t="s">
        <v>332</v>
      </c>
      <c r="E10" s="41" t="s">
        <v>332</v>
      </c>
      <c r="F10" s="41" t="s">
        <v>332</v>
      </c>
      <c r="G10" s="41" t="s">
        <v>332</v>
      </c>
      <c r="H10" s="42">
        <f>SUM(H11:H14)</f>
        <v>6654658.7000000011</v>
      </c>
      <c r="I10" s="42">
        <f t="shared" ref="I10:N10" si="0">SUM(I11:I14)</f>
        <v>6431792.1999999993</v>
      </c>
      <c r="J10" s="42">
        <f t="shared" si="0"/>
        <v>6253478.0999999996</v>
      </c>
      <c r="K10" s="42">
        <f t="shared" si="0"/>
        <v>8944884.8000000007</v>
      </c>
      <c r="L10" s="42">
        <f t="shared" si="0"/>
        <v>9391024.5000000019</v>
      </c>
      <c r="M10" s="42">
        <f t="shared" si="0"/>
        <v>8701695.1999999993</v>
      </c>
      <c r="N10" s="42">
        <f t="shared" si="0"/>
        <v>9002069</v>
      </c>
      <c r="P10" s="43"/>
    </row>
    <row r="11" spans="1:16" ht="151.5" customHeight="1" x14ac:dyDescent="0.2">
      <c r="A11" s="257"/>
      <c r="B11" s="257"/>
      <c r="C11" s="13" t="s">
        <v>595</v>
      </c>
      <c r="D11" s="21">
        <v>800</v>
      </c>
      <c r="E11" s="21" t="s">
        <v>332</v>
      </c>
      <c r="F11" s="21" t="s">
        <v>332</v>
      </c>
      <c r="G11" s="21" t="s">
        <v>332</v>
      </c>
      <c r="H11" s="182">
        <f t="shared" ref="H11:N11" si="1">H16+H48+H87</f>
        <v>5865585.8000000007</v>
      </c>
      <c r="I11" s="182">
        <f t="shared" si="1"/>
        <v>5722759.3999999994</v>
      </c>
      <c r="J11" s="182">
        <f t="shared" si="1"/>
        <v>5570556.8999999994</v>
      </c>
      <c r="K11" s="182">
        <f t="shared" si="1"/>
        <v>8047207.3000000007</v>
      </c>
      <c r="L11" s="182">
        <f t="shared" si="1"/>
        <v>8422236.1000000015</v>
      </c>
      <c r="M11" s="182">
        <f t="shared" si="1"/>
        <v>7656107.0999999996</v>
      </c>
      <c r="N11" s="182">
        <f t="shared" si="1"/>
        <v>7873537.2000000002</v>
      </c>
      <c r="P11" s="43"/>
    </row>
    <row r="12" spans="1:16" ht="75.75" customHeight="1" x14ac:dyDescent="0.2">
      <c r="A12" s="257"/>
      <c r="B12" s="257"/>
      <c r="C12" s="13" t="s">
        <v>352</v>
      </c>
      <c r="D12" s="21">
        <v>801</v>
      </c>
      <c r="E12" s="21" t="s">
        <v>332</v>
      </c>
      <c r="F12" s="21" t="s">
        <v>332</v>
      </c>
      <c r="G12" s="21" t="s">
        <v>332</v>
      </c>
      <c r="H12" s="182">
        <f t="shared" ref="H12:N13" si="2">H49</f>
        <v>778981.89999999991</v>
      </c>
      <c r="I12" s="182">
        <f t="shared" si="2"/>
        <v>700852.8</v>
      </c>
      <c r="J12" s="182">
        <f t="shared" si="2"/>
        <v>675067.20000000007</v>
      </c>
      <c r="K12" s="182">
        <f t="shared" si="2"/>
        <v>888886.5</v>
      </c>
      <c r="L12" s="182">
        <f t="shared" si="2"/>
        <v>959997.40000000014</v>
      </c>
      <c r="M12" s="182">
        <f t="shared" si="2"/>
        <v>1036797.1</v>
      </c>
      <c r="N12" s="182">
        <f t="shared" si="2"/>
        <v>1119740.8</v>
      </c>
    </row>
    <row r="13" spans="1:16" ht="96.75" customHeight="1" x14ac:dyDescent="0.2">
      <c r="A13" s="257"/>
      <c r="B13" s="257"/>
      <c r="C13" s="13" t="s">
        <v>353</v>
      </c>
      <c r="D13" s="21">
        <v>814</v>
      </c>
      <c r="E13" s="21" t="s">
        <v>332</v>
      </c>
      <c r="F13" s="21" t="s">
        <v>332</v>
      </c>
      <c r="G13" s="21" t="s">
        <v>332</v>
      </c>
      <c r="H13" s="182">
        <f t="shared" si="2"/>
        <v>1300</v>
      </c>
      <c r="I13" s="182">
        <f t="shared" si="2"/>
        <v>150</v>
      </c>
      <c r="J13" s="182">
        <f t="shared" si="2"/>
        <v>150</v>
      </c>
      <c r="K13" s="182">
        <f t="shared" si="2"/>
        <v>0</v>
      </c>
      <c r="L13" s="182">
        <f t="shared" si="2"/>
        <v>0</v>
      </c>
      <c r="M13" s="182">
        <f t="shared" si="2"/>
        <v>0</v>
      </c>
      <c r="N13" s="182">
        <f t="shared" si="2"/>
        <v>0</v>
      </c>
    </row>
    <row r="14" spans="1:16" ht="100.5" customHeight="1" x14ac:dyDescent="0.2">
      <c r="A14" s="257"/>
      <c r="B14" s="257"/>
      <c r="C14" s="13" t="s">
        <v>354</v>
      </c>
      <c r="D14" s="21">
        <v>822</v>
      </c>
      <c r="E14" s="21" t="s">
        <v>332</v>
      </c>
      <c r="F14" s="21" t="s">
        <v>332</v>
      </c>
      <c r="G14" s="21" t="s">
        <v>332</v>
      </c>
      <c r="H14" s="182">
        <f t="shared" ref="H14:N14" si="3">H46</f>
        <v>8791</v>
      </c>
      <c r="I14" s="182">
        <f t="shared" si="3"/>
        <v>8030</v>
      </c>
      <c r="J14" s="182">
        <f t="shared" si="3"/>
        <v>7704</v>
      </c>
      <c r="K14" s="182">
        <f t="shared" si="3"/>
        <v>8791</v>
      </c>
      <c r="L14" s="182">
        <f t="shared" si="3"/>
        <v>8791</v>
      </c>
      <c r="M14" s="182">
        <f t="shared" si="3"/>
        <v>8791</v>
      </c>
      <c r="N14" s="182">
        <f t="shared" si="3"/>
        <v>8791</v>
      </c>
    </row>
    <row r="15" spans="1:16" ht="33" hidden="1" customHeight="1" x14ac:dyDescent="0.2">
      <c r="A15" s="257" t="s">
        <v>355</v>
      </c>
      <c r="B15" s="257" t="s">
        <v>356</v>
      </c>
      <c r="C15" s="40" t="s">
        <v>350</v>
      </c>
      <c r="D15" s="21"/>
      <c r="E15" s="21" t="s">
        <v>332</v>
      </c>
      <c r="F15" s="21" t="s">
        <v>332</v>
      </c>
      <c r="G15" s="21" t="s">
        <v>332</v>
      </c>
      <c r="H15" s="42">
        <f t="shared" ref="H15:N15" si="4">SUM(H16:H17)</f>
        <v>3972387.4</v>
      </c>
      <c r="I15" s="42">
        <f t="shared" si="4"/>
        <v>3812226.6</v>
      </c>
      <c r="J15" s="42">
        <f t="shared" si="4"/>
        <v>3570587.2999999993</v>
      </c>
      <c r="K15" s="42">
        <f t="shared" si="4"/>
        <v>5090729.2</v>
      </c>
      <c r="L15" s="42">
        <f t="shared" si="4"/>
        <v>5331586.6000000006</v>
      </c>
      <c r="M15" s="42">
        <f t="shared" si="4"/>
        <v>5575290.5999999996</v>
      </c>
      <c r="N15" s="42">
        <f t="shared" si="4"/>
        <v>5791977.4000000004</v>
      </c>
    </row>
    <row r="16" spans="1:16" ht="135" customHeight="1" x14ac:dyDescent="0.2">
      <c r="A16" s="257"/>
      <c r="B16" s="257"/>
      <c r="C16" s="13" t="s">
        <v>351</v>
      </c>
      <c r="D16" s="21">
        <v>800</v>
      </c>
      <c r="E16" s="21" t="s">
        <v>332</v>
      </c>
      <c r="F16" s="21" t="s">
        <v>332</v>
      </c>
      <c r="G16" s="21" t="s">
        <v>332</v>
      </c>
      <c r="H16" s="182">
        <f t="shared" ref="H16:O16" si="5">SUM(H19:H45)</f>
        <v>3963596.4</v>
      </c>
      <c r="I16" s="182">
        <f t="shared" si="5"/>
        <v>3804196.6</v>
      </c>
      <c r="J16" s="182">
        <f t="shared" si="5"/>
        <v>3562883.2999999993</v>
      </c>
      <c r="K16" s="182">
        <f t="shared" si="5"/>
        <v>5081938.2</v>
      </c>
      <c r="L16" s="182">
        <f t="shared" si="5"/>
        <v>5322795.6000000006</v>
      </c>
      <c r="M16" s="182">
        <f t="shared" si="5"/>
        <v>5566499.5999999996</v>
      </c>
      <c r="N16" s="182">
        <f t="shared" si="5"/>
        <v>5783186.4000000004</v>
      </c>
      <c r="O16" s="44">
        <f t="shared" si="5"/>
        <v>31092203.899999999</v>
      </c>
    </row>
    <row r="17" spans="1:15" ht="74.25" customHeight="1" x14ac:dyDescent="0.2">
      <c r="A17" s="257"/>
      <c r="B17" s="257"/>
      <c r="C17" s="13" t="s">
        <v>354</v>
      </c>
      <c r="D17" s="21">
        <v>822</v>
      </c>
      <c r="E17" s="21" t="s">
        <v>332</v>
      </c>
      <c r="F17" s="21" t="s">
        <v>332</v>
      </c>
      <c r="G17" s="21" t="s">
        <v>332</v>
      </c>
      <c r="H17" s="182">
        <f t="shared" ref="H17:O17" si="6">H46</f>
        <v>8791</v>
      </c>
      <c r="I17" s="182">
        <f t="shared" si="6"/>
        <v>8030</v>
      </c>
      <c r="J17" s="182">
        <f t="shared" si="6"/>
        <v>7704</v>
      </c>
      <c r="K17" s="182">
        <f t="shared" si="6"/>
        <v>8791</v>
      </c>
      <c r="L17" s="182">
        <f t="shared" si="6"/>
        <v>8791</v>
      </c>
      <c r="M17" s="182">
        <f t="shared" si="6"/>
        <v>8791</v>
      </c>
      <c r="N17" s="182">
        <f t="shared" si="6"/>
        <v>8791</v>
      </c>
      <c r="O17" s="44">
        <f t="shared" si="6"/>
        <v>59689</v>
      </c>
    </row>
    <row r="18" spans="1:15" ht="15.75" hidden="1" x14ac:dyDescent="0.2">
      <c r="A18" s="257"/>
      <c r="B18" s="257"/>
      <c r="C18" s="45" t="s">
        <v>357</v>
      </c>
      <c r="D18" s="46"/>
      <c r="E18" s="46" t="s">
        <v>332</v>
      </c>
      <c r="F18" s="46" t="s">
        <v>332</v>
      </c>
      <c r="G18" s="46" t="s">
        <v>332</v>
      </c>
      <c r="H18" s="47"/>
      <c r="I18" s="47"/>
      <c r="J18" s="47"/>
      <c r="K18" s="47"/>
      <c r="L18" s="183"/>
      <c r="M18" s="183"/>
      <c r="N18" s="183"/>
    </row>
    <row r="19" spans="1:15" s="53" customFormat="1" ht="74.45" customHeight="1" x14ac:dyDescent="0.2">
      <c r="A19" s="49"/>
      <c r="B19" s="50" t="str">
        <f>'Табл 10 (2014 г.)'!B13</f>
        <v xml:space="preserve">Компенсация части потерь в доходах организациям  общественного транспорта в связи с оказанием мер социальной поддержки отдельным категориям граждан в форме реализации ими именных социальных проездных билетов отдельным категориям граждан </v>
      </c>
      <c r="C19" s="51" t="s">
        <v>96</v>
      </c>
      <c r="D19" s="184">
        <f>[1]РАБ_БЮДЖ!K6</f>
        <v>800</v>
      </c>
      <c r="E19" s="184" t="str">
        <f>[1]РАБ_БЮДЖ!L6</f>
        <v>04 08</v>
      </c>
      <c r="F19" s="184" t="str">
        <f>[1]РАБ_БЮДЖ!M6</f>
        <v>03 0 6534</v>
      </c>
      <c r="G19" s="184">
        <f>[1]РАБ_БЮДЖ!N6</f>
        <v>810</v>
      </c>
      <c r="H19" s="185">
        <f>[1]РАБ_БЮДЖ!C6</f>
        <v>10000</v>
      </c>
      <c r="I19" s="185">
        <f>[1]РАБ_БЮДЖ!D6</f>
        <v>0</v>
      </c>
      <c r="J19" s="185">
        <f>[1]РАБ_БЮДЖ!E6</f>
        <v>0</v>
      </c>
      <c r="K19" s="185">
        <f>[1]РАБ_БЮДЖ!F6</f>
        <v>0</v>
      </c>
      <c r="L19" s="185">
        <f>[1]РАБ_БЮДЖ!G6</f>
        <v>0</v>
      </c>
      <c r="M19" s="185">
        <f>[1]РАБ_БЮДЖ!H6</f>
        <v>0</v>
      </c>
      <c r="N19" s="185">
        <f>[1]РАБ_БЮДЖ!I6</f>
        <v>0</v>
      </c>
      <c r="O19" s="52">
        <f>SUM(H19:N19)</f>
        <v>10000</v>
      </c>
    </row>
    <row r="20" spans="1:15" s="53" customFormat="1" ht="59.25" customHeight="1" x14ac:dyDescent="0.2">
      <c r="A20" s="51"/>
      <c r="B20" s="50" t="str">
        <f>'Табл 10 (2014 г.)'!B14</f>
        <v>Осуществление доплаты к трудовой пенсии лицам, замещавшим должности в органах государственной власти до  1 января 1997 года</v>
      </c>
      <c r="C20" s="51" t="s">
        <v>96</v>
      </c>
      <c r="D20" s="184">
        <f>[1]РАБ_БЮДЖ!K7</f>
        <v>800</v>
      </c>
      <c r="E20" s="184" t="str">
        <f>[1]РАБ_БЮДЖ!L7</f>
        <v>10 01</v>
      </c>
      <c r="F20" s="184" t="str">
        <f>[1]РАБ_БЮДЖ!M7</f>
        <v>03 0 8880</v>
      </c>
      <c r="G20" s="184">
        <f>[1]РАБ_БЮДЖ!N7</f>
        <v>310</v>
      </c>
      <c r="H20" s="185">
        <f>[1]РАБ_БЮДЖ!C7</f>
        <v>3708</v>
      </c>
      <c r="I20" s="185">
        <f>[1]РАБ_БЮДЖ!D7</f>
        <v>3708</v>
      </c>
      <c r="J20" s="185">
        <f>[1]РАБ_БЮДЖ!E7</f>
        <v>3708</v>
      </c>
      <c r="K20" s="185">
        <f>[1]РАБ_БЮДЖ!F7</f>
        <v>4482</v>
      </c>
      <c r="L20" s="185">
        <f>[1]РАБ_БЮДЖ!G7</f>
        <v>4482</v>
      </c>
      <c r="M20" s="185">
        <f>[1]РАБ_БЮДЖ!H7</f>
        <v>4482</v>
      </c>
      <c r="N20" s="185">
        <f>[1]РАБ_БЮДЖ!I7</f>
        <v>4482</v>
      </c>
      <c r="O20" s="50">
        <f>'Табл 10 (2014 г.)'!O14</f>
        <v>0</v>
      </c>
    </row>
    <row r="21" spans="1:15" s="53" customFormat="1" ht="63" customHeight="1" x14ac:dyDescent="0.2">
      <c r="A21" s="51"/>
      <c r="B21" s="50" t="str">
        <f>'Табл 10 (2014 г.)'!B15</f>
        <v>Выплата дополнительного ежемесячного материального обеспечения граждан, имеющих заслуги перед Республикой Карелия</v>
      </c>
      <c r="C21" s="51" t="s">
        <v>96</v>
      </c>
      <c r="D21" s="184">
        <f>[1]РАБ_БЮДЖ!K8</f>
        <v>800</v>
      </c>
      <c r="E21" s="184" t="str">
        <f>[1]РАБ_БЮДЖ!L8</f>
        <v>10 01</v>
      </c>
      <c r="F21" s="184" t="str">
        <f>[1]РАБ_БЮДЖ!M8</f>
        <v>03 0 8890</v>
      </c>
      <c r="G21" s="184" t="str">
        <f>[1]РАБ_БЮДЖ!N8</f>
        <v>240, 310</v>
      </c>
      <c r="H21" s="185">
        <f>[1]РАБ_БЮДЖ!C8</f>
        <v>7498</v>
      </c>
      <c r="I21" s="185">
        <f>[1]РАБ_БЮДЖ!D8</f>
        <v>7498</v>
      </c>
      <c r="J21" s="185">
        <f>[1]РАБ_БЮДЖ!E8</f>
        <v>7498</v>
      </c>
      <c r="K21" s="185">
        <f>[1]РАБ_БЮДЖ!F8</f>
        <v>7500</v>
      </c>
      <c r="L21" s="185">
        <f>[1]РАБ_БЮДЖ!G8</f>
        <v>7500</v>
      </c>
      <c r="M21" s="185">
        <f>[1]РАБ_БЮДЖ!H8</f>
        <v>7500</v>
      </c>
      <c r="N21" s="185">
        <f>[1]РАБ_БЮДЖ!I8</f>
        <v>7500</v>
      </c>
      <c r="O21" s="50">
        <f>'Табл 10 (2014 г.)'!O15</f>
        <v>0</v>
      </c>
    </row>
    <row r="22" spans="1:15" s="53" customFormat="1" ht="64.5" customHeight="1" x14ac:dyDescent="0.2">
      <c r="A22" s="51"/>
      <c r="B22" s="50" t="str">
        <f>'Табл 10 (2014 г.)'!B16</f>
        <v>Осуществление доплаты к пенсиям гражданам, проходившим военную службу по призыву в Афганистане и (или) Чеченской Республике, ставшими инвалидами вследствие военной травмы</v>
      </c>
      <c r="C22" s="51" t="s">
        <v>96</v>
      </c>
      <c r="D22" s="184">
        <f>[1]РАБ_БЮДЖ!K9</f>
        <v>800</v>
      </c>
      <c r="E22" s="184" t="str">
        <f>[1]РАБ_БЮДЖ!L9</f>
        <v>10 01</v>
      </c>
      <c r="F22" s="184" t="str">
        <f>[1]РАБ_БЮДЖ!M9</f>
        <v>03 0 8900</v>
      </c>
      <c r="G22" s="184" t="str">
        <f>[1]РАБ_БЮДЖ!N9</f>
        <v>240, 311</v>
      </c>
      <c r="H22" s="185">
        <f>[1]РАБ_БЮДЖ!C9</f>
        <v>449.1</v>
      </c>
      <c r="I22" s="185">
        <f>[1]РАБ_БЮДЖ!D9</f>
        <v>365</v>
      </c>
      <c r="J22" s="185">
        <f>[1]РАБ_БЮДЖ!E9</f>
        <v>365</v>
      </c>
      <c r="K22" s="185">
        <f>[1]РАБ_БЮДЖ!F9</f>
        <v>460</v>
      </c>
      <c r="L22" s="185">
        <f>[1]РАБ_БЮДЖ!G9</f>
        <v>460</v>
      </c>
      <c r="M22" s="185">
        <f>[1]РАБ_БЮДЖ!H9</f>
        <v>460</v>
      </c>
      <c r="N22" s="185">
        <f>[1]РАБ_БЮДЖ!I9</f>
        <v>460</v>
      </c>
      <c r="O22" s="50">
        <f>'Табл 10 (2014 г.)'!O16</f>
        <v>0</v>
      </c>
    </row>
    <row r="23" spans="1:15" s="53" customFormat="1" ht="61.5" customHeight="1" x14ac:dyDescent="0.2">
      <c r="A23" s="51"/>
      <c r="B23" s="50" t="str">
        <f>'Табл 10 (2014 г.)'!B17</f>
        <v>Осуществление доплаты к пенсиям государственных служащих Республики Карелия</v>
      </c>
      <c r="C23" s="51" t="s">
        <v>96</v>
      </c>
      <c r="D23" s="184">
        <f>[1]РАБ_БЮДЖ!K10</f>
        <v>800</v>
      </c>
      <c r="E23" s="184" t="str">
        <f>[1]РАБ_БЮДЖ!L10</f>
        <v>10 01</v>
      </c>
      <c r="F23" s="184" t="str">
        <f>[1]РАБ_БЮДЖ!M10</f>
        <v>03 0 8920</v>
      </c>
      <c r="G23" s="184">
        <f>[1]РАБ_БЮДЖ!N10</f>
        <v>310</v>
      </c>
      <c r="H23" s="185">
        <f>[1]РАБ_БЮДЖ!C10</f>
        <v>123253</v>
      </c>
      <c r="I23" s="185">
        <f>[1]РАБ_БЮДЖ!D10</f>
        <v>123253</v>
      </c>
      <c r="J23" s="185">
        <f>[1]РАБ_БЮДЖ!E10</f>
        <v>123253</v>
      </c>
      <c r="K23" s="185">
        <f>[1]РАБ_БЮДЖ!F10</f>
        <v>146117</v>
      </c>
      <c r="L23" s="185">
        <f>[1]РАБ_БЮДЖ!G10</f>
        <v>153569</v>
      </c>
      <c r="M23" s="185">
        <f>[1]РАБ_БЮДЖ!H10</f>
        <v>160787</v>
      </c>
      <c r="N23" s="185">
        <f>[1]РАБ_БЮДЖ!I10</f>
        <v>167701</v>
      </c>
      <c r="O23" s="50">
        <f>'Табл 10 (2014 г.)'!O17</f>
        <v>0</v>
      </c>
    </row>
    <row r="24" spans="1:15" s="53" customFormat="1" ht="58.5" customHeight="1" x14ac:dyDescent="0.2">
      <c r="A24" s="51"/>
      <c r="B24" s="50" t="s">
        <v>597</v>
      </c>
      <c r="C24" s="51" t="s">
        <v>96</v>
      </c>
      <c r="D24" s="184">
        <f>[1]РАБ_БЮДЖ!K11</f>
        <v>800</v>
      </c>
      <c r="E24" s="184" t="str">
        <f>[1]РАБ_БЮДЖ!L11</f>
        <v>10 02</v>
      </c>
      <c r="F24" s="184" t="str">
        <f>[1]РАБ_БЮДЖ!M11</f>
        <v>03 0 2329</v>
      </c>
      <c r="G24" s="184" t="str">
        <f>[1]РАБ_БЮДЖ!N11</f>
        <v>110, 240, 850</v>
      </c>
      <c r="H24" s="185">
        <f>[1]РАБ_БЮДЖ!C11</f>
        <v>125100.6</v>
      </c>
      <c r="I24" s="185">
        <f>[1]РАБ_БЮДЖ!D11</f>
        <v>116357.4</v>
      </c>
      <c r="J24" s="185">
        <f>[1]РАБ_БЮДЖ!E11</f>
        <v>111859.9</v>
      </c>
      <c r="K24" s="185">
        <f>[1]РАБ_БЮДЖ!F11</f>
        <v>121580.5</v>
      </c>
      <c r="L24" s="185">
        <f>[1]РАБ_БЮДЖ!G11</f>
        <v>120672.5</v>
      </c>
      <c r="M24" s="185">
        <f>[1]РАБ_БЮДЖ!H11</f>
        <v>131792.70000000001</v>
      </c>
      <c r="N24" s="185">
        <f>[1]РАБ_БЮДЖ!I11</f>
        <v>132152.79999999999</v>
      </c>
      <c r="O24" s="50">
        <f>'Табл 10 (2014 г.)'!O18</f>
        <v>0</v>
      </c>
    </row>
    <row r="25" spans="1:15" s="53" customFormat="1" ht="58.5" customHeight="1" x14ac:dyDescent="0.2">
      <c r="A25" s="51"/>
      <c r="B25" s="50" t="s">
        <v>596</v>
      </c>
      <c r="C25" s="51" t="s">
        <v>96</v>
      </c>
      <c r="D25" s="184">
        <f>[1]РАБ_БЮДЖ!K12</f>
        <v>800</v>
      </c>
      <c r="E25" s="184" t="str">
        <f>[1]РАБ_БЮДЖ!L12</f>
        <v>10 02</v>
      </c>
      <c r="F25" s="184" t="str">
        <f>[1]РАБ_БЮДЖ!M12</f>
        <v>03 0 2329</v>
      </c>
      <c r="G25" s="184">
        <f>[1]РАБ_БЮДЖ!N12</f>
        <v>240</v>
      </c>
      <c r="H25" s="185">
        <f>[1]РАБ_БЮДЖ!C12</f>
        <v>484</v>
      </c>
      <c r="I25" s="185">
        <f>[1]РАБ_БЮДЖ!D12</f>
        <v>469.2</v>
      </c>
      <c r="J25" s="185">
        <f>[1]РАБ_БЮДЖ!E12</f>
        <v>451</v>
      </c>
      <c r="K25" s="185">
        <f>[1]РАБ_БЮДЖ!F12</f>
        <v>16899.7</v>
      </c>
      <c r="L25" s="185">
        <f>[1]РАБ_БЮДЖ!G12</f>
        <v>15656.5</v>
      </c>
      <c r="M25" s="185">
        <f>[1]РАБ_БЮДЖ!H12</f>
        <v>12772.5</v>
      </c>
      <c r="N25" s="185">
        <f>[1]РАБ_БЮДЖ!I12</f>
        <v>4144.8</v>
      </c>
      <c r="O25" s="50">
        <f>'Табл 10 (2014 г.)'!O19</f>
        <v>0</v>
      </c>
    </row>
    <row r="26" spans="1:15" s="53" customFormat="1" ht="80.25" customHeight="1" x14ac:dyDescent="0.2">
      <c r="A26" s="51"/>
      <c r="B26" s="50" t="str">
        <f>'Табл 10 (2014 г.)'!B20</f>
        <v>Осуществление полномочий Республики Карелия по предоставлению мер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</v>
      </c>
      <c r="C26" s="51" t="s">
        <v>96</v>
      </c>
      <c r="D26" s="184">
        <f>[1]РАБ_БЮДЖ!K13</f>
        <v>800</v>
      </c>
      <c r="E26" s="184" t="str">
        <f>[1]РАБ_БЮДЖ!L13</f>
        <v>10 02</v>
      </c>
      <c r="F26" s="184" t="str">
        <f>[1]РАБ_БЮДЖ!M13</f>
        <v>03 0 4211</v>
      </c>
      <c r="G26" s="184">
        <f>[1]РАБ_БЮДЖ!N13</f>
        <v>530</v>
      </c>
      <c r="H26" s="185">
        <f>[1]РАБ_БЮДЖ!C13</f>
        <v>7529</v>
      </c>
      <c r="I26" s="185">
        <f>[1]РАБ_БЮДЖ!D13</f>
        <v>6868.3</v>
      </c>
      <c r="J26" s="185">
        <f>[1]РАБ_БЮДЖ!E13</f>
        <v>6598.5</v>
      </c>
      <c r="K26" s="185">
        <f>[1]РАБ_БЮДЖ!F13</f>
        <v>8937</v>
      </c>
      <c r="L26" s="185">
        <f>[1]РАБ_БЮДЖ!G13</f>
        <v>9393</v>
      </c>
      <c r="M26" s="185">
        <f>[1]РАБ_БЮДЖ!H13</f>
        <v>9834</v>
      </c>
      <c r="N26" s="185">
        <f>[1]РАБ_БЮДЖ!I13</f>
        <v>10257</v>
      </c>
      <c r="O26" s="52">
        <f t="shared" ref="O26:O46" si="7">SUM(H26:N26)</f>
        <v>59416.800000000003</v>
      </c>
    </row>
    <row r="27" spans="1:15" s="53" customFormat="1" ht="81.75" customHeight="1" x14ac:dyDescent="0.2">
      <c r="A27" s="51"/>
      <c r="B27" s="50" t="s">
        <v>598</v>
      </c>
      <c r="C27" s="51" t="s">
        <v>96</v>
      </c>
      <c r="D27" s="184">
        <f>[1]РАБ_БЮДЖ!K14</f>
        <v>800</v>
      </c>
      <c r="E27" s="184" t="str">
        <f>[1]РАБ_БЮДЖ!L14</f>
        <v>10 03</v>
      </c>
      <c r="F27" s="184" t="str">
        <f>[1]РАБ_БЮДЖ!M14</f>
        <v>03 0 5134</v>
      </c>
      <c r="G27" s="184">
        <f>[1]РАБ_БЮДЖ!N14</f>
        <v>320</v>
      </c>
      <c r="H27" s="185">
        <f>[1]РАБ_БЮДЖ!C14</f>
        <v>80982.8</v>
      </c>
      <c r="I27" s="185">
        <f>[1]РАБ_БЮДЖ!D14</f>
        <v>0</v>
      </c>
      <c r="J27" s="185">
        <f>[1]РАБ_БЮДЖ!E14</f>
        <v>0</v>
      </c>
      <c r="K27" s="185">
        <f>[1]РАБ_БЮДЖ!F14</f>
        <v>0</v>
      </c>
      <c r="L27" s="185">
        <f>[1]РАБ_БЮДЖ!G14</f>
        <v>0</v>
      </c>
      <c r="M27" s="185">
        <f>[1]РАБ_БЮДЖ!H14</f>
        <v>0</v>
      </c>
      <c r="N27" s="185">
        <f>[1]РАБ_БЮДЖ!I14</f>
        <v>0</v>
      </c>
      <c r="O27" s="52">
        <f t="shared" si="7"/>
        <v>80982.8</v>
      </c>
    </row>
    <row r="28" spans="1:15" s="53" customFormat="1" ht="67.5" customHeight="1" x14ac:dyDescent="0.2">
      <c r="A28" s="51"/>
      <c r="B28" s="50" t="s">
        <v>599</v>
      </c>
      <c r="C28" s="51" t="s">
        <v>96</v>
      </c>
      <c r="D28" s="184">
        <f>[1]РАБ_БЮДЖ!K15</f>
        <v>800</v>
      </c>
      <c r="E28" s="184" t="str">
        <f>[1]РАБ_БЮДЖ!L15</f>
        <v>10 03</v>
      </c>
      <c r="F28" s="184" t="str">
        <f>[1]РАБ_БЮДЖ!M15</f>
        <v>03 0 5135</v>
      </c>
      <c r="G28" s="184">
        <f>[1]РАБ_БЮДЖ!N15</f>
        <v>320</v>
      </c>
      <c r="H28" s="185">
        <f>[1]РАБ_БЮДЖ!C15</f>
        <v>19128.8</v>
      </c>
      <c r="I28" s="185">
        <f>[1]РАБ_БЮДЖ!D15</f>
        <v>19128.7</v>
      </c>
      <c r="J28" s="185">
        <f>[1]РАБ_БЮДЖ!E15</f>
        <v>19128.400000000001</v>
      </c>
      <c r="K28" s="185">
        <f>[1]РАБ_БЮДЖ!F15</f>
        <v>21800</v>
      </c>
      <c r="L28" s="185">
        <f>[1]РАБ_БЮДЖ!G15</f>
        <v>21800</v>
      </c>
      <c r="M28" s="185">
        <f>[1]РАБ_БЮДЖ!H15</f>
        <v>21800</v>
      </c>
      <c r="N28" s="185">
        <f>[1]РАБ_БЮДЖ!I15</f>
        <v>21800</v>
      </c>
      <c r="O28" s="52">
        <f t="shared" si="7"/>
        <v>144585.9</v>
      </c>
    </row>
    <row r="29" spans="1:15" s="53" customFormat="1" ht="56.25" customHeight="1" x14ac:dyDescent="0.2">
      <c r="A29" s="51"/>
      <c r="B29" s="50" t="s">
        <v>600</v>
      </c>
      <c r="C29" s="51" t="s">
        <v>96</v>
      </c>
      <c r="D29" s="184">
        <f>[1]РАБ_БЮДЖ!K16</f>
        <v>800</v>
      </c>
      <c r="E29" s="184" t="str">
        <f>[1]РАБ_БЮДЖ!L16</f>
        <v>10 03</v>
      </c>
      <c r="F29" s="184" t="str">
        <f>[1]РАБ_БЮДЖ!M16</f>
        <v>03 0 5220</v>
      </c>
      <c r="G29" s="184" t="str">
        <f>[1]РАБ_БЮДЖ!N16</f>
        <v>110, 240, 310</v>
      </c>
      <c r="H29" s="185">
        <f>[1]РАБ_БЮДЖ!C16</f>
        <v>73804.800000000003</v>
      </c>
      <c r="I29" s="185">
        <f>[1]РАБ_БЮДЖ!D16</f>
        <v>77568.2</v>
      </c>
      <c r="J29" s="185">
        <f>[1]РАБ_БЮДЖ!E16</f>
        <v>81523.8</v>
      </c>
      <c r="K29" s="185">
        <f>[1]РАБ_БЮДЖ!F16</f>
        <v>83410</v>
      </c>
      <c r="L29" s="185">
        <f>[1]РАБ_БЮДЖ!G16</f>
        <v>87157.7</v>
      </c>
      <c r="M29" s="185">
        <f>[1]РАБ_БЮДЖ!H16</f>
        <v>91082.6</v>
      </c>
      <c r="N29" s="185">
        <f>[1]РАБ_БЮДЖ!I16</f>
        <v>95194.4</v>
      </c>
      <c r="O29" s="52">
        <f t="shared" si="7"/>
        <v>589741.5</v>
      </c>
    </row>
    <row r="30" spans="1:15" s="53" customFormat="1" ht="50.25" customHeight="1" x14ac:dyDescent="0.2">
      <c r="A30" s="51"/>
      <c r="B30" s="50" t="str">
        <f>'Табл 10 (2014 г.)'!B24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C30" s="51" t="s">
        <v>96</v>
      </c>
      <c r="D30" s="184">
        <f>[1]РАБ_БЮДЖ!K17</f>
        <v>800</v>
      </c>
      <c r="E30" s="184" t="str">
        <f>[1]РАБ_БЮДЖ!L17</f>
        <v>10 03</v>
      </c>
      <c r="F30" s="184" t="str">
        <f>[1]РАБ_БЮДЖ!M17</f>
        <v>03 0 5240</v>
      </c>
      <c r="G30" s="184">
        <f>[1]РАБ_БЮДЖ!N17</f>
        <v>310</v>
      </c>
      <c r="H30" s="185">
        <f>[1]РАБ_БЮДЖ!C17</f>
        <v>118</v>
      </c>
      <c r="I30" s="185">
        <f>[1]РАБ_БЮДЖ!D17</f>
        <v>118</v>
      </c>
      <c r="J30" s="185">
        <f>[1]РАБ_БЮДЖ!E17</f>
        <v>118</v>
      </c>
      <c r="K30" s="185">
        <f>[1]РАБ_БЮДЖ!F17</f>
        <v>151</v>
      </c>
      <c r="L30" s="185">
        <f>[1]РАБ_БЮДЖ!G17</f>
        <v>158</v>
      </c>
      <c r="M30" s="185">
        <f>[1]РАБ_БЮДЖ!H17</f>
        <v>165</v>
      </c>
      <c r="N30" s="185">
        <f>[1]РАБ_БЮДЖ!I17</f>
        <v>172</v>
      </c>
      <c r="O30" s="52">
        <f t="shared" si="7"/>
        <v>1000</v>
      </c>
    </row>
    <row r="31" spans="1:15" s="53" customFormat="1" ht="58.5" customHeight="1" x14ac:dyDescent="0.2">
      <c r="A31" s="51"/>
      <c r="B31" s="50" t="str">
        <f>'Табл 10 (2014 г.)'!B25</f>
        <v>Оплата жилищно-коммунальных услуг отдельным категориям граждан</v>
      </c>
      <c r="C31" s="51" t="s">
        <v>96</v>
      </c>
      <c r="D31" s="184">
        <f>[1]РАБ_БЮДЖ!K18</f>
        <v>800</v>
      </c>
      <c r="E31" s="184" t="str">
        <f>[1]РАБ_БЮДЖ!L18</f>
        <v>10 03</v>
      </c>
      <c r="F31" s="184" t="str">
        <f>[1]РАБ_БЮДЖ!M18</f>
        <v>03 0 5250</v>
      </c>
      <c r="G31" s="184" t="str">
        <f>[1]РАБ_БЮДЖ!N18</f>
        <v>110, 240, 310</v>
      </c>
      <c r="H31" s="185">
        <f>[1]РАБ_БЮДЖ!C18</f>
        <v>969148</v>
      </c>
      <c r="I31" s="185">
        <f>[1]РАБ_БЮДЖ!D18</f>
        <v>1006685.2</v>
      </c>
      <c r="J31" s="185">
        <f>[1]РАБ_БЮДЖ!E18</f>
        <v>1015661.2</v>
      </c>
      <c r="K31" s="185">
        <f>[1]РАБ_БЮДЖ!F18</f>
        <v>1075398</v>
      </c>
      <c r="L31" s="185">
        <f>[1]РАБ_БЮДЖ!G18</f>
        <v>1123178</v>
      </c>
      <c r="M31" s="185">
        <f>[1]РАБ_БЮДЖ!H18</f>
        <v>1168584</v>
      </c>
      <c r="N31" s="185">
        <f>[1]РАБ_БЮДЖ!I18</f>
        <v>1211117</v>
      </c>
      <c r="O31" s="52">
        <f t="shared" si="7"/>
        <v>7569771.4000000004</v>
      </c>
    </row>
    <row r="32" spans="1:15" s="53" customFormat="1" ht="51.75" customHeight="1" x14ac:dyDescent="0.2">
      <c r="A32" s="51"/>
      <c r="B32" s="50" t="str">
        <f>'Табл 10 (2014 г.)'!B26</f>
        <v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v>
      </c>
      <c r="C32" s="51" t="s">
        <v>96</v>
      </c>
      <c r="D32" s="184">
        <f>[1]РАБ_БЮДЖ!K19</f>
        <v>800</v>
      </c>
      <c r="E32" s="184" t="str">
        <f>[1]РАБ_БЮДЖ!L19</f>
        <v>10 03</v>
      </c>
      <c r="F32" s="184" t="str">
        <f>[1]РАБ_БЮДЖ!M19</f>
        <v>03 0 5280</v>
      </c>
      <c r="G32" s="184" t="str">
        <f>[1]РАБ_БЮДЖ!N19</f>
        <v>240, 310</v>
      </c>
      <c r="H32" s="185">
        <f>[1]РАБ_БЮДЖ!C19</f>
        <v>89.6</v>
      </c>
      <c r="I32" s="185">
        <f>[1]РАБ_БЮДЖ!D19</f>
        <v>89.6</v>
      </c>
      <c r="J32" s="185">
        <f>[1]РАБ_БЮДЖ!E19</f>
        <v>89.6</v>
      </c>
      <c r="K32" s="185">
        <f>[1]РАБ_БЮДЖ!F19</f>
        <v>110</v>
      </c>
      <c r="L32" s="185">
        <f>[1]РАБ_БЮДЖ!G19</f>
        <v>115</v>
      </c>
      <c r="M32" s="185">
        <f>[1]РАБ_БЮДЖ!H19</f>
        <v>120</v>
      </c>
      <c r="N32" s="185">
        <f>[1]РАБ_БЮДЖ!I19</f>
        <v>125</v>
      </c>
      <c r="O32" s="52">
        <f t="shared" si="7"/>
        <v>738.8</v>
      </c>
    </row>
    <row r="33" spans="1:15" s="53" customFormat="1" ht="81" customHeight="1" x14ac:dyDescent="0.2">
      <c r="A33" s="51"/>
      <c r="B33" s="50" t="str">
        <f>'Табл 10 (2014 г.)'!B27</f>
        <v>Предоставление мер социальной поддержки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</v>
      </c>
      <c r="C33" s="51" t="s">
        <v>96</v>
      </c>
      <c r="D33" s="184">
        <f>[1]РАБ_БЮДЖ!K20</f>
        <v>800</v>
      </c>
      <c r="E33" s="184" t="str">
        <f>[1]РАБ_БЮДЖ!L20</f>
        <v>10 03</v>
      </c>
      <c r="F33" s="184" t="str">
        <f>[1]РАБ_БЮДЖ!M20</f>
        <v>03 0 8853</v>
      </c>
      <c r="G33" s="184" t="str">
        <f>[1]РАБ_БЮДЖ!N20</f>
        <v>240, 310</v>
      </c>
      <c r="H33" s="185">
        <f>[1]РАБ_БЮДЖ!C20</f>
        <v>115559</v>
      </c>
      <c r="I33" s="185">
        <f>[1]РАБ_БЮДЖ!D20</f>
        <v>113629</v>
      </c>
      <c r="J33" s="185">
        <f>[1]РАБ_БЮДЖ!E20</f>
        <v>120261</v>
      </c>
      <c r="K33" s="185">
        <f>[1]РАБ_БЮДЖ!F20</f>
        <v>132139</v>
      </c>
      <c r="L33" s="185">
        <f>[1]РАБ_БЮДЖ!G20</f>
        <v>138878</v>
      </c>
      <c r="M33" s="185">
        <f>[1]РАБ_БЮДЖ!H20</f>
        <v>145406</v>
      </c>
      <c r="N33" s="185">
        <f>[1]РАБ_БЮДЖ!I20</f>
        <v>151658</v>
      </c>
      <c r="O33" s="52">
        <f t="shared" si="7"/>
        <v>917530</v>
      </c>
    </row>
    <row r="34" spans="1:15" s="53" customFormat="1" ht="51" customHeight="1" x14ac:dyDescent="0.2">
      <c r="A34" s="51"/>
      <c r="B34" s="50" t="str">
        <f>'Табл 10 (2014 г.)'!B28</f>
        <v>Выплата социального пособия на погребение и возмещение расходов по гарантированному перечню услуг по погребению</v>
      </c>
      <c r="C34" s="51" t="s">
        <v>96</v>
      </c>
      <c r="D34" s="184">
        <f>[1]РАБ_БЮДЖ!K21</f>
        <v>800</v>
      </c>
      <c r="E34" s="184" t="str">
        <f>[1]РАБ_БЮДЖ!L21</f>
        <v>10 03</v>
      </c>
      <c r="F34" s="184" t="str">
        <f>[1]РАБ_БЮДЖ!M21</f>
        <v>03 0 8910</v>
      </c>
      <c r="G34" s="184" t="str">
        <f>[1]РАБ_БЮДЖ!N21</f>
        <v>310, 320</v>
      </c>
      <c r="H34" s="185">
        <f>[1]РАБ_БЮДЖ!C21</f>
        <v>8325.2000000000007</v>
      </c>
      <c r="I34" s="185">
        <f>[1]РАБ_БЮДЖ!D21</f>
        <v>7677</v>
      </c>
      <c r="J34" s="185">
        <f>[1]РАБ_БЮДЖ!E21</f>
        <v>8061</v>
      </c>
      <c r="K34" s="185">
        <f>[1]РАБ_БЮДЖ!F21</f>
        <v>8470</v>
      </c>
      <c r="L34" s="185">
        <f>[1]РАБ_БЮДЖ!G21</f>
        <v>8880</v>
      </c>
      <c r="M34" s="185">
        <f>[1]РАБ_БЮДЖ!H21</f>
        <v>9310</v>
      </c>
      <c r="N34" s="185">
        <f>[1]РАБ_БЮДЖ!I21</f>
        <v>9810</v>
      </c>
      <c r="O34" s="52">
        <f t="shared" si="7"/>
        <v>60533.2</v>
      </c>
    </row>
    <row r="35" spans="1:15" s="53" customFormat="1" ht="51" customHeight="1" x14ac:dyDescent="0.2">
      <c r="A35" s="51"/>
      <c r="B35" s="50" t="str">
        <f>'Табл 10 (2014 г.)'!B29</f>
        <v>Предоставление субсидий на оплату жилого помещения и коммунальных услуг</v>
      </c>
      <c r="C35" s="51" t="s">
        <v>96</v>
      </c>
      <c r="D35" s="184">
        <f>[1]РАБ_БЮДЖ!K22</f>
        <v>800</v>
      </c>
      <c r="E35" s="184" t="str">
        <f>[1]РАБ_БЮДЖ!L22</f>
        <v>10 03</v>
      </c>
      <c r="F35" s="184" t="str">
        <f>[1]РАБ_БЮДЖ!M22</f>
        <v>03 0 8930</v>
      </c>
      <c r="G35" s="184" t="str">
        <f>[1]РАБ_БЮДЖ!N22</f>
        <v>240, 310</v>
      </c>
      <c r="H35" s="185">
        <f>[1]РАБ_БЮДЖ!C22</f>
        <v>330040</v>
      </c>
      <c r="I35" s="185">
        <f>[1]РАБ_БЮДЖ!D22</f>
        <v>260435</v>
      </c>
      <c r="J35" s="185">
        <f>[1]РАБ_БЮДЖ!E22</f>
        <v>213640</v>
      </c>
      <c r="K35" s="185">
        <f>[1]РАБ_БЮДЖ!F22</f>
        <v>453991</v>
      </c>
      <c r="L35" s="185">
        <f>[1]РАБ_БЮДЖ!G22</f>
        <v>477145</v>
      </c>
      <c r="M35" s="185">
        <f>[1]РАБ_БЮДЖ!H22</f>
        <v>499571</v>
      </c>
      <c r="N35" s="185">
        <f>[1]РАБ_БЮДЖ!I22</f>
        <v>521052</v>
      </c>
      <c r="O35" s="52">
        <f t="shared" si="7"/>
        <v>2755874</v>
      </c>
    </row>
    <row r="36" spans="1:15" s="53" customFormat="1" ht="57" customHeight="1" x14ac:dyDescent="0.2">
      <c r="A36" s="51"/>
      <c r="B36" s="50" t="str">
        <f>'Табл 10 (2014 г.)'!B30</f>
        <v>Осуществление дополнительных ежемесячных выплат родителям погибших (умерших) военнослужащих</v>
      </c>
      <c r="C36" s="51" t="s">
        <v>96</v>
      </c>
      <c r="D36" s="184">
        <f>[1]РАБ_БЮДЖ!K23</f>
        <v>800</v>
      </c>
      <c r="E36" s="184" t="str">
        <f>[1]РАБ_БЮДЖ!L23</f>
        <v>10 03</v>
      </c>
      <c r="F36" s="184" t="str">
        <f>[1]РАБ_БЮДЖ!M23</f>
        <v>03 0 8940</v>
      </c>
      <c r="G36" s="184" t="str">
        <f>[1]РАБ_БЮДЖ!N23</f>
        <v>240, 310</v>
      </c>
      <c r="H36" s="185">
        <f>[1]РАБ_БЮДЖ!C23</f>
        <v>468</v>
      </c>
      <c r="I36" s="185">
        <f>[1]РАБ_БЮДЖ!D23</f>
        <v>468</v>
      </c>
      <c r="J36" s="185">
        <f>[1]РАБ_БЮДЖ!E23</f>
        <v>468</v>
      </c>
      <c r="K36" s="185">
        <f>[1]РАБ_БЮДЖ!F23</f>
        <v>468</v>
      </c>
      <c r="L36" s="185">
        <f>[1]РАБ_БЮДЖ!G23</f>
        <v>468</v>
      </c>
      <c r="M36" s="185">
        <f>[1]РАБ_БЮДЖ!H23</f>
        <v>468</v>
      </c>
      <c r="N36" s="185">
        <f>[1]РАБ_БЮДЖ!I23</f>
        <v>468</v>
      </c>
      <c r="O36" s="52">
        <f t="shared" si="7"/>
        <v>3276</v>
      </c>
    </row>
    <row r="37" spans="1:15" s="53" customFormat="1" ht="56.25" customHeight="1" x14ac:dyDescent="0.2">
      <c r="A37" s="51"/>
      <c r="B37" s="50" t="str">
        <f>'Табл 10 (2014 г.)'!B31</f>
        <v>Предоставление мер социальной поддержки ветеранам труда</v>
      </c>
      <c r="C37" s="51" t="s">
        <v>96</v>
      </c>
      <c r="D37" s="184">
        <f>[1]РАБ_БЮДЖ!K24</f>
        <v>800</v>
      </c>
      <c r="E37" s="184" t="str">
        <f>[1]РАБ_БЮДЖ!L24</f>
        <v>10 03</v>
      </c>
      <c r="F37" s="184" t="str">
        <f>[1]РАБ_БЮДЖ!M24</f>
        <v>03 0 8951</v>
      </c>
      <c r="G37" s="184" t="str">
        <f>[1]РАБ_БЮДЖ!N24</f>
        <v>240, 310</v>
      </c>
      <c r="H37" s="185">
        <f>[1]РАБ_БЮДЖ!C24</f>
        <v>777664.7</v>
      </c>
      <c r="I37" s="185">
        <f>[1]РАБ_БЮДЖ!D24</f>
        <v>734006.8</v>
      </c>
      <c r="J37" s="185">
        <f>[1]РАБ_БЮДЖ!E24</f>
        <v>635176.69999999995</v>
      </c>
      <c r="K37" s="185">
        <f>[1]РАБ_БЮДЖ!F24</f>
        <v>1061028</v>
      </c>
      <c r="L37" s="185">
        <f>[1]РАБ_БЮДЖ!G24</f>
        <v>1092154</v>
      </c>
      <c r="M37" s="185">
        <f>[1]РАБ_БЮДЖ!H24</f>
        <v>1119418</v>
      </c>
      <c r="N37" s="185">
        <f>[1]РАБ_БЮДЖ!I24</f>
        <v>1142451</v>
      </c>
      <c r="O37" s="52">
        <f t="shared" si="7"/>
        <v>6561899.2000000002</v>
      </c>
    </row>
    <row r="38" spans="1:15" s="53" customFormat="1" ht="60" customHeight="1" x14ac:dyDescent="0.2">
      <c r="A38" s="51"/>
      <c r="B38" s="50" t="str">
        <f>'Табл 10 (2014 г.)'!B32</f>
        <v>Предоставление мер социальной поддержки труженикам тыла</v>
      </c>
      <c r="C38" s="51" t="s">
        <v>96</v>
      </c>
      <c r="D38" s="184">
        <f>[1]РАБ_БЮДЖ!K25</f>
        <v>800</v>
      </c>
      <c r="E38" s="184" t="str">
        <f>[1]РАБ_БЮДЖ!L25</f>
        <v>10 03</v>
      </c>
      <c r="F38" s="184" t="str">
        <f>[1]РАБ_БЮДЖ!M25</f>
        <v>03 0 8952</v>
      </c>
      <c r="G38" s="184" t="str">
        <f>[1]РАБ_БЮДЖ!N25</f>
        <v>240, 310</v>
      </c>
      <c r="H38" s="185">
        <f>[1]РАБ_БЮДЖ!C25</f>
        <v>8170</v>
      </c>
      <c r="I38" s="185">
        <f>[1]РАБ_БЮДЖ!D25</f>
        <v>7321</v>
      </c>
      <c r="J38" s="185">
        <f>[1]РАБ_БЮДЖ!E25</f>
        <v>6464</v>
      </c>
      <c r="K38" s="185">
        <f>[1]РАБ_БЮДЖ!F25</f>
        <v>8641</v>
      </c>
      <c r="L38" s="185">
        <f>[1]РАБ_БЮДЖ!G25</f>
        <v>8493</v>
      </c>
      <c r="M38" s="185">
        <f>[1]РАБ_БЮДЖ!H25</f>
        <v>8275</v>
      </c>
      <c r="N38" s="185">
        <f>[1]РАБ_БЮДЖ!I25</f>
        <v>7989</v>
      </c>
      <c r="O38" s="52">
        <f t="shared" si="7"/>
        <v>55353</v>
      </c>
    </row>
    <row r="39" spans="1:15" s="53" customFormat="1" ht="53.25" customHeight="1" x14ac:dyDescent="0.2">
      <c r="A39" s="51"/>
      <c r="B39" s="50" t="str">
        <f>'Табл 10 (2014 г.)'!B33</f>
        <v>Предоставление мер социальной поддержки реабилитированных лиц и лиц, признанных пострадавшими от политических репрессий</v>
      </c>
      <c r="C39" s="51" t="s">
        <v>96</v>
      </c>
      <c r="D39" s="184">
        <f>[1]РАБ_БЮДЖ!K26</f>
        <v>800</v>
      </c>
      <c r="E39" s="184" t="str">
        <f>[1]РАБ_БЮДЖ!L26</f>
        <v>10 03</v>
      </c>
      <c r="F39" s="184" t="str">
        <f>[1]РАБ_БЮДЖ!M26</f>
        <v>03 0 8953</v>
      </c>
      <c r="G39" s="184" t="str">
        <f>[1]РАБ_БЮДЖ!N26</f>
        <v>240, 310</v>
      </c>
      <c r="H39" s="185">
        <f>[1]РАБ_БЮДЖ!C26</f>
        <v>19839</v>
      </c>
      <c r="I39" s="185">
        <f>[1]РАБ_БЮДЖ!D26</f>
        <v>18657</v>
      </c>
      <c r="J39" s="185">
        <f>[1]РАБ_БЮДЖ!E26</f>
        <v>17786</v>
      </c>
      <c r="K39" s="185">
        <f>[1]РАБ_БЮДЖ!F26</f>
        <v>19900</v>
      </c>
      <c r="L39" s="185">
        <f>[1]РАБ_БЮДЖ!G26</f>
        <v>18600</v>
      </c>
      <c r="M39" s="185">
        <f>[1]РАБ_БЮДЖ!H26</f>
        <v>17000</v>
      </c>
      <c r="N39" s="185">
        <f>[1]РАБ_БЮДЖ!I26</f>
        <v>15900</v>
      </c>
      <c r="O39" s="52">
        <f t="shared" si="7"/>
        <v>127682</v>
      </c>
    </row>
    <row r="40" spans="1:15" s="53" customFormat="1" ht="56.25" customHeight="1" x14ac:dyDescent="0.2">
      <c r="A40" s="51"/>
      <c r="B40" s="50" t="str">
        <f>'Табл 10 (2014 г.)'!B34</f>
        <v>Предоставление мер социальной поддержки ветеранам труда  Республики Карелия и другим категориям граждан</v>
      </c>
      <c r="C40" s="51" t="s">
        <v>96</v>
      </c>
      <c r="D40" s="184">
        <f>[1]РАБ_БЮДЖ!K27</f>
        <v>800</v>
      </c>
      <c r="E40" s="184" t="str">
        <f>[1]РАБ_БЮДЖ!L27</f>
        <v>10 03</v>
      </c>
      <c r="F40" s="184" t="str">
        <f>[1]РАБ_БЮДЖ!M27</f>
        <v>03 0 8954</v>
      </c>
      <c r="G40" s="184" t="str">
        <f>[1]РАБ_БЮДЖ!N27</f>
        <v>240, 310</v>
      </c>
      <c r="H40" s="185">
        <f>[1]РАБ_БЮДЖ!C27</f>
        <v>1147670.7</v>
      </c>
      <c r="I40" s="185">
        <f>[1]РАБ_БЮДЖ!D27</f>
        <v>1175239.8999999999</v>
      </c>
      <c r="J40" s="185">
        <f>[1]РАБ_БЮДЖ!E27</f>
        <v>1060227.8</v>
      </c>
      <c r="K40" s="185">
        <f>[1]РАБ_БЮДЖ!F27</f>
        <v>1744636</v>
      </c>
      <c r="L40" s="185">
        <f>[1]РАБ_БЮДЖ!G27</f>
        <v>1857571</v>
      </c>
      <c r="M40" s="185">
        <f>[1]РАБ_БЮДЖ!H27</f>
        <v>1969962</v>
      </c>
      <c r="N40" s="185">
        <f>[1]РАБ_БЮДЖ!I27</f>
        <v>2080833</v>
      </c>
      <c r="O40" s="52">
        <f t="shared" si="7"/>
        <v>11036140.399999999</v>
      </c>
    </row>
    <row r="41" spans="1:15" s="53" customFormat="1" ht="70.5" customHeight="1" x14ac:dyDescent="0.2">
      <c r="A41" s="51"/>
      <c r="B41" s="50" t="str">
        <f>'Табл 10 (2014 г.)'!B35</f>
        <v xml:space="preserve">Меры социальной поддержки,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 </v>
      </c>
      <c r="C41" s="51" t="s">
        <v>96</v>
      </c>
      <c r="D41" s="184">
        <f>[1]РАБ_БЮДЖ!K28</f>
        <v>800</v>
      </c>
      <c r="E41" s="184" t="str">
        <f>[1]РАБ_БЮДЖ!L28</f>
        <v>10 03</v>
      </c>
      <c r="F41" s="184" t="str">
        <f>[1]РАБ_БЮДЖ!M28</f>
        <v>03 0 8955</v>
      </c>
      <c r="G41" s="184" t="str">
        <f>[1]РАБ_БЮДЖ!N28</f>
        <v>240, 310</v>
      </c>
      <c r="H41" s="185">
        <f>[1]РАБ_БЮДЖ!C28</f>
        <v>97006</v>
      </c>
      <c r="I41" s="185">
        <f>[1]РАБ_БЮДЖ!D28</f>
        <v>99052</v>
      </c>
      <c r="J41" s="185">
        <f>[1]РАБ_БЮДЖ!E28</f>
        <v>105196</v>
      </c>
      <c r="K41" s="185">
        <f>[1]РАБ_БЮДЖ!F28</f>
        <v>140090</v>
      </c>
      <c r="L41" s="185">
        <f>[1]РАБ_БЮДЖ!G28</f>
        <v>150396</v>
      </c>
      <c r="M41" s="185">
        <f>[1]РАБ_БЮДЖ!H28</f>
        <v>160224</v>
      </c>
      <c r="N41" s="185">
        <f>[1]РАБ_БЮДЖ!I28</f>
        <v>169991</v>
      </c>
      <c r="O41" s="52">
        <f t="shared" si="7"/>
        <v>921955</v>
      </c>
    </row>
    <row r="42" spans="1:15" s="53" customFormat="1" ht="52.5" customHeight="1" x14ac:dyDescent="0.2">
      <c r="A42" s="51"/>
      <c r="B42" s="50" t="str">
        <f>'Табл 10 (2014 г.)'!B36</f>
        <v>Иные меры социальной поддержки отдельным категориям граждан</v>
      </c>
      <c r="C42" s="51" t="s">
        <v>96</v>
      </c>
      <c r="D42" s="184">
        <f>[1]РАБ_БЮДЖ!K29</f>
        <v>800</v>
      </c>
      <c r="E42" s="184" t="str">
        <f>[1]РАБ_БЮДЖ!L29</f>
        <v>10 03</v>
      </c>
      <c r="F42" s="184" t="str">
        <f>[1]РАБ_БЮДЖ!M29</f>
        <v>03 0 8970</v>
      </c>
      <c r="G42" s="184" t="str">
        <f>[1]РАБ_БЮДЖ!N29</f>
        <v>320, 360</v>
      </c>
      <c r="H42" s="185">
        <f>[1]РАБ_БЮДЖ!C29</f>
        <v>1660</v>
      </c>
      <c r="I42" s="185">
        <f>[1]РАБ_БЮДЖ!D29</f>
        <v>1660</v>
      </c>
      <c r="J42" s="185">
        <f>[1]РАБ_БЮДЖ!E29</f>
        <v>1660</v>
      </c>
      <c r="K42" s="185">
        <f>[1]РАБ_БЮДЖ!F29</f>
        <v>1789</v>
      </c>
      <c r="L42" s="185">
        <f>[1]РАБ_БЮДЖ!G29</f>
        <v>1789</v>
      </c>
      <c r="M42" s="185">
        <f>[1]РАБ_БЮДЖ!H29</f>
        <v>1789</v>
      </c>
      <c r="N42" s="185">
        <f>[1]РАБ_БЮДЖ!I29</f>
        <v>1789</v>
      </c>
      <c r="O42" s="52">
        <f t="shared" si="7"/>
        <v>12136</v>
      </c>
    </row>
    <row r="43" spans="1:15" s="53" customFormat="1" ht="67.5" customHeight="1" x14ac:dyDescent="0.2">
      <c r="A43" s="51"/>
      <c r="B43" s="50" t="str">
        <f>'Табл 10 (2014 г.)'!B37</f>
        <v>Реализация ведомственной целевой программы оказания гражданам государственной социальной помощи "Адресная социальная помощь"  в части предоставления государственной социальной помощи  малоимущим гражданам</v>
      </c>
      <c r="C43" s="51" t="s">
        <v>96</v>
      </c>
      <c r="D43" s="184">
        <f>[1]РАБ_БЮДЖ!K30</f>
        <v>800</v>
      </c>
      <c r="E43" s="184" t="str">
        <f>[1]РАБ_БЮДЖ!L30</f>
        <v>10 03</v>
      </c>
      <c r="F43" s="184" t="str">
        <f>[1]РАБ_БЮДЖ!M30</f>
        <v>03 2 0402</v>
      </c>
      <c r="G43" s="184" t="str">
        <f>[1]РАБ_БЮДЖ!N30</f>
        <v>240, 320</v>
      </c>
      <c r="H43" s="185">
        <f>[1]РАБ_БЮДЖ!C30</f>
        <v>15884</v>
      </c>
      <c r="I43" s="185">
        <f>[1]РАБ_БЮДЖ!D30</f>
        <v>15884</v>
      </c>
      <c r="J43" s="185">
        <f>[1]РАБ_БЮДЖ!E30</f>
        <v>15884</v>
      </c>
      <c r="K43" s="185">
        <f>[1]РАБ_БЮДЖ!F30</f>
        <v>15884</v>
      </c>
      <c r="L43" s="185">
        <f>[1]РАБ_БЮДЖ!G30</f>
        <v>15884</v>
      </c>
      <c r="M43" s="185">
        <f>[1]РАБ_БЮДЖ!H30</f>
        <v>15884</v>
      </c>
      <c r="N43" s="185">
        <f>[1]РАБ_БЮДЖ!I30</f>
        <v>15884</v>
      </c>
      <c r="O43" s="52">
        <f t="shared" si="7"/>
        <v>111188</v>
      </c>
    </row>
    <row r="44" spans="1:15" s="53" customFormat="1" ht="52.5" customHeight="1" x14ac:dyDescent="0.2">
      <c r="A44" s="51"/>
      <c r="B44" s="50" t="s">
        <v>601</v>
      </c>
      <c r="C44" s="51" t="s">
        <v>96</v>
      </c>
      <c r="D44" s="184">
        <f>[1]РАБ_БЮДЖ!K31</f>
        <v>800</v>
      </c>
      <c r="E44" s="184" t="str">
        <f>[1]РАБ_БЮДЖ!L31</f>
        <v>10 06</v>
      </c>
      <c r="F44" s="184" t="str">
        <f>[1]РАБ_БЮДЖ!M31</f>
        <v>03 0 2231</v>
      </c>
      <c r="G44" s="184">
        <f>[1]РАБ_БЮДЖ!N31</f>
        <v>610</v>
      </c>
      <c r="H44" s="185">
        <v>6876.1</v>
      </c>
      <c r="I44" s="185">
        <v>6708.3</v>
      </c>
      <c r="J44" s="185">
        <v>6454.4</v>
      </c>
      <c r="K44" s="185">
        <v>6707</v>
      </c>
      <c r="L44" s="185">
        <v>7045.9</v>
      </c>
      <c r="M44" s="185">
        <v>8462.7999999999993</v>
      </c>
      <c r="N44" s="185">
        <v>8905.4</v>
      </c>
      <c r="O44" s="52">
        <f t="shared" si="7"/>
        <v>51159.9</v>
      </c>
    </row>
    <row r="45" spans="1:15" s="53" customFormat="1" ht="59.25" customHeight="1" x14ac:dyDescent="0.2">
      <c r="A45" s="51"/>
      <c r="B45" s="50" t="str">
        <f>'Табл 10 (2014 г.)'!B39</f>
        <v>Реализация государственных функций, связанных с общегосударственным управлением</v>
      </c>
      <c r="C45" s="51" t="s">
        <v>96</v>
      </c>
      <c r="D45" s="184">
        <f>[1]РАБ_БЮДЖ!K32</f>
        <v>800</v>
      </c>
      <c r="E45" s="184" t="str">
        <f>[1]РАБ_БЮДЖ!L32</f>
        <v>10 06</v>
      </c>
      <c r="F45" s="184" t="str">
        <f>[1]РАБ_БЮДЖ!M32</f>
        <v>30 0 7501</v>
      </c>
      <c r="G45" s="184">
        <f>[1]РАБ_БЮДЖ!N32</f>
        <v>240</v>
      </c>
      <c r="H45" s="185">
        <v>13140</v>
      </c>
      <c r="I45" s="185">
        <v>1350</v>
      </c>
      <c r="J45" s="185">
        <v>1350</v>
      </c>
      <c r="K45" s="185">
        <v>1350</v>
      </c>
      <c r="L45" s="185">
        <v>1350</v>
      </c>
      <c r="M45" s="185">
        <v>1350</v>
      </c>
      <c r="N45" s="185">
        <v>1350</v>
      </c>
      <c r="O45" s="52">
        <f t="shared" si="7"/>
        <v>21240</v>
      </c>
    </row>
    <row r="46" spans="1:15" s="53" customFormat="1" ht="54" customHeight="1" x14ac:dyDescent="0.2">
      <c r="A46" s="51"/>
      <c r="B46" s="50" t="s">
        <v>674</v>
      </c>
      <c r="C46" s="51" t="s">
        <v>100</v>
      </c>
      <c r="D46" s="184">
        <f>[1]РАБ_БЮДЖ!K33</f>
        <v>822</v>
      </c>
      <c r="E46" s="184" t="str">
        <f>[1]РАБ_БЮДЖ!L33</f>
        <v>01 13</v>
      </c>
      <c r="F46" s="184" t="str">
        <f>[1]РАБ_БЮДЖ!M33</f>
        <v>03 0 2335</v>
      </c>
      <c r="G46" s="184" t="str">
        <f>[1]РАБ_БЮДЖ!N33</f>
        <v xml:space="preserve"> 110, 240, 850</v>
      </c>
      <c r="H46" s="185">
        <f>[1]РАБ_БЮДЖ!C33</f>
        <v>8791</v>
      </c>
      <c r="I46" s="185">
        <f>[1]РАБ_БЮДЖ!D33</f>
        <v>8030</v>
      </c>
      <c r="J46" s="185">
        <f>[1]РАБ_БЮДЖ!E33</f>
        <v>7704</v>
      </c>
      <c r="K46" s="185">
        <f>[1]РАБ_БЮДЖ!F33</f>
        <v>8791</v>
      </c>
      <c r="L46" s="185">
        <f>[1]РАБ_БЮДЖ!G33</f>
        <v>8791</v>
      </c>
      <c r="M46" s="185">
        <f>[1]РАБ_БЮДЖ!H33</f>
        <v>8791</v>
      </c>
      <c r="N46" s="185">
        <f>[1]РАБ_БЮДЖ!I33</f>
        <v>8791</v>
      </c>
      <c r="O46" s="52">
        <f t="shared" si="7"/>
        <v>59689</v>
      </c>
    </row>
    <row r="47" spans="1:15" x14ac:dyDescent="0.2">
      <c r="A47" s="257" t="s">
        <v>358</v>
      </c>
      <c r="B47" s="257" t="s">
        <v>359</v>
      </c>
      <c r="C47" s="40" t="s">
        <v>350</v>
      </c>
      <c r="D47" s="21" t="s">
        <v>332</v>
      </c>
      <c r="E47" s="21" t="s">
        <v>332</v>
      </c>
      <c r="F47" s="21" t="s">
        <v>332</v>
      </c>
      <c r="G47" s="21" t="s">
        <v>332</v>
      </c>
      <c r="H47" s="186">
        <f>SUM(H48:H50)</f>
        <v>1694459.9</v>
      </c>
      <c r="I47" s="186">
        <f t="shared" ref="I47:N47" si="8">SUM(I48:I50)</f>
        <v>1670467.8</v>
      </c>
      <c r="J47" s="186">
        <f t="shared" si="8"/>
        <v>1754832.8000000003</v>
      </c>
      <c r="K47" s="186">
        <f t="shared" si="8"/>
        <v>2147171.7000000002</v>
      </c>
      <c r="L47" s="186">
        <f t="shared" si="8"/>
        <v>2318487</v>
      </c>
      <c r="M47" s="186">
        <f t="shared" si="8"/>
        <v>1890146.9</v>
      </c>
      <c r="N47" s="186">
        <f t="shared" si="8"/>
        <v>1981614.8</v>
      </c>
      <c r="O47" s="43"/>
    </row>
    <row r="48" spans="1:15" ht="114.75" customHeight="1" x14ac:dyDescent="0.2">
      <c r="A48" s="257"/>
      <c r="B48" s="257"/>
      <c r="C48" s="13" t="s">
        <v>360</v>
      </c>
      <c r="D48" s="21">
        <v>800</v>
      </c>
      <c r="E48" s="21" t="s">
        <v>332</v>
      </c>
      <c r="F48" s="21" t="s">
        <v>332</v>
      </c>
      <c r="G48" s="21" t="s">
        <v>332</v>
      </c>
      <c r="H48" s="188">
        <f>SUM(H51:H75)</f>
        <v>914178.00000000012</v>
      </c>
      <c r="I48" s="188">
        <f t="shared" ref="I48:N48" si="9">SUM(I51:I75)</f>
        <v>969465</v>
      </c>
      <c r="J48" s="188">
        <f t="shared" si="9"/>
        <v>1079615.6000000001</v>
      </c>
      <c r="K48" s="188">
        <f t="shared" si="9"/>
        <v>1258285.2</v>
      </c>
      <c r="L48" s="188">
        <f t="shared" si="9"/>
        <v>1358489.6000000001</v>
      </c>
      <c r="M48" s="188">
        <f t="shared" si="9"/>
        <v>853349.8</v>
      </c>
      <c r="N48" s="188">
        <f t="shared" si="9"/>
        <v>861874</v>
      </c>
      <c r="O48" s="43"/>
    </row>
    <row r="49" spans="1:15" ht="53.25" customHeight="1" x14ac:dyDescent="0.2">
      <c r="A49" s="257"/>
      <c r="B49" s="257"/>
      <c r="C49" s="13" t="s">
        <v>352</v>
      </c>
      <c r="D49" s="21">
        <v>801</v>
      </c>
      <c r="E49" s="21" t="s">
        <v>332</v>
      </c>
      <c r="F49" s="21" t="s">
        <v>332</v>
      </c>
      <c r="G49" s="21" t="s">
        <v>332</v>
      </c>
      <c r="H49" s="188">
        <f t="shared" ref="H49:N49" si="10">H76+H77+H78+H79+H80+H81+H82+H83+H84</f>
        <v>778981.89999999991</v>
      </c>
      <c r="I49" s="188">
        <f t="shared" si="10"/>
        <v>700852.8</v>
      </c>
      <c r="J49" s="188">
        <f t="shared" si="10"/>
        <v>675067.20000000007</v>
      </c>
      <c r="K49" s="188">
        <f t="shared" si="10"/>
        <v>888886.5</v>
      </c>
      <c r="L49" s="188">
        <f t="shared" si="10"/>
        <v>959997.40000000014</v>
      </c>
      <c r="M49" s="188">
        <f t="shared" si="10"/>
        <v>1036797.1</v>
      </c>
      <c r="N49" s="188">
        <f t="shared" si="10"/>
        <v>1119740.8</v>
      </c>
      <c r="O49" s="43"/>
    </row>
    <row r="50" spans="1:15" ht="89.25" x14ac:dyDescent="0.2">
      <c r="A50" s="257"/>
      <c r="B50" s="257"/>
      <c r="C50" s="13" t="s">
        <v>602</v>
      </c>
      <c r="D50" s="21">
        <v>814</v>
      </c>
      <c r="E50" s="46" t="s">
        <v>332</v>
      </c>
      <c r="F50" s="46" t="s">
        <v>332</v>
      </c>
      <c r="G50" s="46" t="s">
        <v>332</v>
      </c>
      <c r="H50" s="188">
        <f t="shared" ref="H50:N50" si="11">H85</f>
        <v>1300</v>
      </c>
      <c r="I50" s="188">
        <f t="shared" si="11"/>
        <v>150</v>
      </c>
      <c r="J50" s="188">
        <f t="shared" si="11"/>
        <v>150</v>
      </c>
      <c r="K50" s="188">
        <f t="shared" si="11"/>
        <v>0</v>
      </c>
      <c r="L50" s="188">
        <f t="shared" si="11"/>
        <v>0</v>
      </c>
      <c r="M50" s="188">
        <f t="shared" si="11"/>
        <v>0</v>
      </c>
      <c r="N50" s="188">
        <f t="shared" si="11"/>
        <v>0</v>
      </c>
      <c r="O50" s="43"/>
    </row>
    <row r="51" spans="1:15" s="53" customFormat="1" ht="54.75" customHeight="1" x14ac:dyDescent="0.2">
      <c r="A51" s="51"/>
      <c r="B51" s="13" t="str">
        <f>'Табл 10 (2014 г.)'!B42</f>
        <v>Организация отдыха и оздоровления детей,  находящихся в трудной жизненной ситуации</v>
      </c>
      <c r="C51" s="51" t="s">
        <v>96</v>
      </c>
      <c r="D51" s="184">
        <f>[1]РАБ_БЮДЖ!K37</f>
        <v>800</v>
      </c>
      <c r="E51" s="184" t="str">
        <f>[1]РАБ_БЮДЖ!L37</f>
        <v>07 07</v>
      </c>
      <c r="F51" s="184" t="str">
        <f>[1]РАБ_БЮДЖ!M37</f>
        <v>01 0 5065, 01 0 7432</v>
      </c>
      <c r="G51" s="184" t="str">
        <f>[1]РАБ_БЮДЖ!N37</f>
        <v>120, 240, 320, 610</v>
      </c>
      <c r="H51" s="185">
        <f>[1]РАБ_БЮДЖ!C37</f>
        <v>81969</v>
      </c>
      <c r="I51" s="185">
        <f>[1]РАБ_БЮДЖ!D37</f>
        <v>10000</v>
      </c>
      <c r="J51" s="185">
        <f>[1]РАБ_БЮДЖ!E37</f>
        <v>10000</v>
      </c>
      <c r="K51" s="185">
        <f>[1]РАБ_БЮДЖ!F37</f>
        <v>85756</v>
      </c>
      <c r="L51" s="185">
        <f>[1]РАБ_БЮДЖ!G37</f>
        <v>85756</v>
      </c>
      <c r="M51" s="185">
        <f>[1]РАБ_БЮДЖ!H37</f>
        <v>85756</v>
      </c>
      <c r="N51" s="185">
        <f>[1]РАБ_БЮДЖ!I37</f>
        <v>85756</v>
      </c>
      <c r="O51" s="52">
        <f>SUM(H51:N51)</f>
        <v>444993</v>
      </c>
    </row>
    <row r="52" spans="1:15" s="53" customFormat="1" ht="63" customHeight="1" x14ac:dyDescent="0.2">
      <c r="A52" s="51"/>
      <c r="B52" s="13" t="str">
        <f>'Табл 10 (2014 г.)'!B43</f>
        <v>Обеспечение деятельности  государственных бюджетных учреждений социального обслуживания населения Республики Карелия</v>
      </c>
      <c r="C52" s="51" t="s">
        <v>96</v>
      </c>
      <c r="D52" s="184">
        <f>[1]РАБ_БЮДЖ!K38</f>
        <v>800</v>
      </c>
      <c r="E52" s="184" t="str">
        <f>[1]РАБ_БЮДЖ!L38</f>
        <v>10 02</v>
      </c>
      <c r="F52" s="184" t="str">
        <f>[1]РАБ_БЮДЖ!M38</f>
        <v>03 0 2329</v>
      </c>
      <c r="G52" s="184">
        <f>[1]РАБ_БЮДЖ!N38</f>
        <v>610</v>
      </c>
      <c r="H52" s="185">
        <f>[1]РАБ_БЮДЖ!C38</f>
        <v>5960.1</v>
      </c>
      <c r="I52" s="185">
        <f>[1]РАБ_БЮДЖ!D38</f>
        <v>5720.6</v>
      </c>
      <c r="J52" s="185">
        <f>[1]РАБ_БЮДЖ!E38</f>
        <v>5720.6</v>
      </c>
      <c r="K52" s="185">
        <f>[1]РАБ_БЮДЖ!F38</f>
        <v>5900</v>
      </c>
      <c r="L52" s="185">
        <f>[1]РАБ_БЮДЖ!G38</f>
        <v>5900</v>
      </c>
      <c r="M52" s="185">
        <f>[1]РАБ_БЮДЖ!H38</f>
        <v>5900</v>
      </c>
      <c r="N52" s="185">
        <f>[1]РАБ_БЮДЖ!I38</f>
        <v>5900</v>
      </c>
      <c r="O52" s="52">
        <f>SUM(H52:N52)</f>
        <v>41001.300000000003</v>
      </c>
    </row>
    <row r="53" spans="1:15" s="53" customFormat="1" ht="57" customHeight="1" x14ac:dyDescent="0.2">
      <c r="A53" s="51"/>
      <c r="B53" s="13" t="s">
        <v>603</v>
      </c>
      <c r="C53" s="51" t="s">
        <v>96</v>
      </c>
      <c r="D53" s="184">
        <f>[1]РАБ_БЮДЖ!K39</f>
        <v>800</v>
      </c>
      <c r="E53" s="184" t="str">
        <f>[1]РАБ_БЮДЖ!L39</f>
        <v>10 02</v>
      </c>
      <c r="F53" s="184" t="str">
        <f>[1]РАБ_БЮДЖ!M39</f>
        <v>03 0 2329</v>
      </c>
      <c r="G53" s="184">
        <f>[1]РАБ_БЮДЖ!N39</f>
        <v>610</v>
      </c>
      <c r="H53" s="185">
        <f>[1]РАБ_БЮДЖ!C39</f>
        <v>0</v>
      </c>
      <c r="I53" s="185">
        <f>[1]РАБ_БЮДЖ!D39</f>
        <v>0</v>
      </c>
      <c r="J53" s="185">
        <f>[1]РАБ_БЮДЖ!E39</f>
        <v>0</v>
      </c>
      <c r="K53" s="185">
        <f>[1]РАБ_БЮДЖ!F39</f>
        <v>4400</v>
      </c>
      <c r="L53" s="185">
        <f>[1]РАБ_БЮДЖ!G39</f>
        <v>2350</v>
      </c>
      <c r="M53" s="185">
        <f>[1]РАБ_БЮДЖ!H39</f>
        <v>2450</v>
      </c>
      <c r="N53" s="185">
        <f>[1]РАБ_БЮДЖ!I39</f>
        <v>1350</v>
      </c>
      <c r="O53" s="52"/>
    </row>
    <row r="54" spans="1:15" s="53" customFormat="1" ht="65.25" customHeight="1" x14ac:dyDescent="0.2">
      <c r="A54" s="51"/>
      <c r="B54" s="13" t="s">
        <v>604</v>
      </c>
      <c r="C54" s="51" t="s">
        <v>96</v>
      </c>
      <c r="D54" s="184">
        <f>[1]РАБ_БЮДЖ!K40</f>
        <v>800</v>
      </c>
      <c r="E54" s="184" t="str">
        <f>[1]РАБ_БЮДЖ!L40</f>
        <v>10 02</v>
      </c>
      <c r="F54" s="184" t="str">
        <f>[1]РАБ_БЮДЖ!M40</f>
        <v>03 0 2329</v>
      </c>
      <c r="G54" s="184" t="str">
        <f>[1]РАБ_БЮДЖ!N40</f>
        <v>110, 240, 850</v>
      </c>
      <c r="H54" s="185">
        <f>[1]РАБ_БЮДЖ!C40</f>
        <v>40667.399999999994</v>
      </c>
      <c r="I54" s="185">
        <f>[1]РАБ_БЮДЖ!D40</f>
        <v>42662.6</v>
      </c>
      <c r="J54" s="185">
        <f>[1]РАБ_БЮДЖ!E40</f>
        <v>47160.1</v>
      </c>
      <c r="K54" s="185">
        <f>[1]РАБ_БЮДЖ!F40</f>
        <v>40449.5</v>
      </c>
      <c r="L54" s="185">
        <f>[1]РАБ_БЮДЖ!G40</f>
        <v>41347.5</v>
      </c>
      <c r="M54" s="185">
        <f>[1]РАБ_БЮДЖ!H40</f>
        <v>30217.3</v>
      </c>
      <c r="N54" s="185">
        <f>[1]РАБ_БЮДЖ!I40</f>
        <v>29847.200000000001</v>
      </c>
      <c r="O54" s="52">
        <f t="shared" ref="O54:O72" si="12">SUM(H54:N54)</f>
        <v>272351.59999999998</v>
      </c>
    </row>
    <row r="55" spans="1:15" s="53" customFormat="1" ht="67.5" customHeight="1" x14ac:dyDescent="0.2">
      <c r="A55" s="51"/>
      <c r="B55" s="105" t="s">
        <v>596</v>
      </c>
      <c r="C55" s="51" t="s">
        <v>96</v>
      </c>
      <c r="D55" s="184">
        <f>[1]РАБ_БЮДЖ!K41</f>
        <v>800</v>
      </c>
      <c r="E55" s="184" t="str">
        <f>[1]РАБ_БЮДЖ!L41</f>
        <v>10 02</v>
      </c>
      <c r="F55" s="184" t="str">
        <f>[1]РАБ_БЮДЖ!M41</f>
        <v>03 0 2329</v>
      </c>
      <c r="G55" s="184">
        <f>[1]РАБ_БЮДЖ!N41</f>
        <v>240</v>
      </c>
      <c r="H55" s="185">
        <f>[1]РАБ_БЮДЖ!C41</f>
        <v>106</v>
      </c>
      <c r="I55" s="185">
        <f>[1]РАБ_БЮДЖ!D41</f>
        <v>120.8</v>
      </c>
      <c r="J55" s="185">
        <f>[1]РАБ_БЮДЖ!E41</f>
        <v>139</v>
      </c>
      <c r="K55" s="185">
        <f>[1]РАБ_БЮДЖ!F41</f>
        <v>3950.3</v>
      </c>
      <c r="L55" s="185">
        <f>[1]РАБ_БЮДЖ!G41</f>
        <v>3805</v>
      </c>
      <c r="M55" s="185">
        <f>[1]РАБ_БЮДЖ!H41</f>
        <v>1764.5</v>
      </c>
      <c r="N55" s="185">
        <f>[1]РАБ_БЮДЖ!I41</f>
        <v>559.70000000000005</v>
      </c>
      <c r="O55" s="52">
        <f t="shared" si="12"/>
        <v>10445.300000000001</v>
      </c>
    </row>
    <row r="56" spans="1:15" s="53" customFormat="1" ht="51" customHeight="1" x14ac:dyDescent="0.2">
      <c r="A56" s="51"/>
      <c r="B56" s="13" t="s">
        <v>675</v>
      </c>
      <c r="C56" s="51" t="s">
        <v>96</v>
      </c>
      <c r="D56" s="184">
        <f>[1]РАБ_БЮДЖ!K42</f>
        <v>800</v>
      </c>
      <c r="E56" s="184" t="str">
        <f>[1]РАБ_БЮДЖ!L42</f>
        <v>10 02</v>
      </c>
      <c r="F56" s="184" t="str">
        <f>[1]РАБ_БЮДЖ!M42</f>
        <v>03 0 2329</v>
      </c>
      <c r="G56" s="184" t="str">
        <f>[1]РАБ_БЮДЖ!N42</f>
        <v>110, 240</v>
      </c>
      <c r="H56" s="185">
        <f>[1]РАБ_БЮДЖ!C42</f>
        <v>180</v>
      </c>
      <c r="I56" s="185">
        <f>[1]РАБ_БЮДЖ!D42</f>
        <v>180</v>
      </c>
      <c r="J56" s="185">
        <f>[1]РАБ_БЮДЖ!E42</f>
        <v>180</v>
      </c>
      <c r="K56" s="185">
        <f>[1]РАБ_БЮДЖ!F42</f>
        <v>870</v>
      </c>
      <c r="L56" s="185">
        <f>[1]РАБ_БЮДЖ!G42</f>
        <v>880</v>
      </c>
      <c r="M56" s="185">
        <f>[1]РАБ_БЮДЖ!H42</f>
        <v>890</v>
      </c>
      <c r="N56" s="185">
        <f>[1]РАБ_БЮДЖ!I42</f>
        <v>900</v>
      </c>
      <c r="O56" s="52">
        <f t="shared" si="12"/>
        <v>4080</v>
      </c>
    </row>
    <row r="57" spans="1:15" s="53" customFormat="1" ht="56.25" customHeight="1" x14ac:dyDescent="0.2">
      <c r="A57" s="51"/>
      <c r="B57" s="13" t="s">
        <v>676</v>
      </c>
      <c r="C57" s="51" t="s">
        <v>96</v>
      </c>
      <c r="D57" s="184">
        <f>[1]РАБ_БЮДЖ!K43</f>
        <v>800</v>
      </c>
      <c r="E57" s="184" t="str">
        <f>[1]РАБ_БЮДЖ!L43</f>
        <v>10 02</v>
      </c>
      <c r="F57" s="184" t="str">
        <f>[1]РАБ_БЮДЖ!M43</f>
        <v>03 0 2329</v>
      </c>
      <c r="G57" s="184" t="str">
        <f>[1]РАБ_БЮДЖ!N43</f>
        <v>110, 240</v>
      </c>
      <c r="H57" s="185">
        <f>[1]РАБ_БЮДЖ!C43</f>
        <v>0</v>
      </c>
      <c r="I57" s="185">
        <f>[1]РАБ_БЮДЖ!D43</f>
        <v>0</v>
      </c>
      <c r="J57" s="185">
        <f>[1]РАБ_БЮДЖ!E43</f>
        <v>0</v>
      </c>
      <c r="K57" s="185">
        <f>[1]РАБ_БЮДЖ!F43</f>
        <v>2020</v>
      </c>
      <c r="L57" s="185">
        <f>[1]РАБ_БЮДЖ!G43</f>
        <v>2550</v>
      </c>
      <c r="M57" s="185">
        <f>[1]РАБ_БЮДЖ!H43</f>
        <v>2650</v>
      </c>
      <c r="N57" s="185">
        <f>[1]РАБ_БЮДЖ!I43</f>
        <v>1450</v>
      </c>
      <c r="O57" s="52">
        <f t="shared" si="12"/>
        <v>8670</v>
      </c>
    </row>
    <row r="58" spans="1:15" s="53" customFormat="1" ht="55.5" customHeight="1" x14ac:dyDescent="0.2">
      <c r="A58" s="51"/>
      <c r="B58" s="13" t="str">
        <f>'Табл 10 (2014 г.)'!B49</f>
        <v>Создание республиканского ресурсного (методического) центра специалистов учреждений социального обслуживания семьи и детей</v>
      </c>
      <c r="C58" s="51" t="s">
        <v>96</v>
      </c>
      <c r="D58" s="184">
        <f>[1]РАБ_БЮДЖ!K44</f>
        <v>800</v>
      </c>
      <c r="E58" s="184" t="str">
        <f>[1]РАБ_БЮДЖ!L44</f>
        <v>10 02</v>
      </c>
      <c r="F58" s="184" t="str">
        <f>[1]РАБ_БЮДЖ!M44</f>
        <v>03 0 2329</v>
      </c>
      <c r="G58" s="184" t="str">
        <f>[1]РАБ_БЮДЖ!N44</f>
        <v>110, 240</v>
      </c>
      <c r="H58" s="185">
        <f>[1]РАБ_БЮДЖ!C44</f>
        <v>0</v>
      </c>
      <c r="I58" s="185">
        <f>[1]РАБ_БЮДЖ!D44</f>
        <v>0</v>
      </c>
      <c r="J58" s="185">
        <f>[1]РАБ_БЮДЖ!E44</f>
        <v>0</v>
      </c>
      <c r="K58" s="185">
        <f>[1]РАБ_БЮДЖ!F44</f>
        <v>2100</v>
      </c>
      <c r="L58" s="185">
        <f>[1]РАБ_БЮДЖ!G44</f>
        <v>1750</v>
      </c>
      <c r="M58" s="185">
        <f>[1]РАБ_БЮДЖ!H44</f>
        <v>1850</v>
      </c>
      <c r="N58" s="185">
        <f>[1]РАБ_БЮДЖ!I44</f>
        <v>1050</v>
      </c>
      <c r="O58" s="52">
        <f t="shared" si="12"/>
        <v>6750</v>
      </c>
    </row>
    <row r="59" spans="1:15" s="53" customFormat="1" ht="91.5" customHeight="1" x14ac:dyDescent="0.2">
      <c r="A59" s="51"/>
      <c r="B59" s="13" t="str">
        <f>'Табл 10 (2014 г.)'!B50</f>
        <v>Присуждение премии «Признание» Главы Республики Карелия лучшим семьям за укрепление семейных отношений, здоровый образ жизни, достойное воспитание детей в рамках реализации РЦП «Улучшение демографической ситуации Республики Карелия на период 2008-2010 год и до 2015 года</v>
      </c>
      <c r="C59" s="51" t="s">
        <v>96</v>
      </c>
      <c r="D59" s="184">
        <f>[1]РАБ_БЮДЖ!K45</f>
        <v>800</v>
      </c>
      <c r="E59" s="184" t="str">
        <f>[1]РАБ_БЮДЖ!L45</f>
        <v>10 03</v>
      </c>
      <c r="F59" s="184" t="str">
        <f>[1]РАБ_БЮДЖ!M45</f>
        <v>01 1 0040</v>
      </c>
      <c r="G59" s="184" t="str">
        <f>[1]РАБ_БЮДЖ!N45</f>
        <v>320, 350</v>
      </c>
      <c r="H59" s="185">
        <f>[1]РАБ_БЮДЖ!C45</f>
        <v>1000</v>
      </c>
      <c r="I59" s="185">
        <f>[1]РАБ_БЮДЖ!D45</f>
        <v>1000</v>
      </c>
      <c r="J59" s="185">
        <f>[1]РАБ_БЮДЖ!E45</f>
        <v>1000</v>
      </c>
      <c r="K59" s="185">
        <f>[1]РАБ_БЮДЖ!F45</f>
        <v>0</v>
      </c>
      <c r="L59" s="185">
        <f>[1]РАБ_БЮДЖ!G45</f>
        <v>0</v>
      </c>
      <c r="M59" s="185">
        <f>[1]РАБ_БЮДЖ!H45</f>
        <v>0</v>
      </c>
      <c r="N59" s="185">
        <f>[1]РАБ_БЮДЖ!I45</f>
        <v>0</v>
      </c>
      <c r="O59" s="52">
        <f t="shared" si="12"/>
        <v>3000</v>
      </c>
    </row>
    <row r="60" spans="1:15" s="53" customFormat="1" ht="51" x14ac:dyDescent="0.2">
      <c r="A60" s="51"/>
      <c r="B60" s="13" t="str">
        <f>'Табл 10 (2014 г.)'!B51</f>
        <v xml:space="preserve">Обеспечение ежемесячной денежной выплаты, назначаемой в случае рождения третьего ребенка или последующих детей до достижения ребенком возраста трех лет </v>
      </c>
      <c r="C60" s="51" t="s">
        <v>96</v>
      </c>
      <c r="D60" s="184">
        <f>[1]РАБ_БЮДЖ!K46</f>
        <v>800</v>
      </c>
      <c r="E60" s="184" t="str">
        <f>[1]РАБ_БЮДЖ!L46</f>
        <v>10 03</v>
      </c>
      <c r="F60" s="184" t="str">
        <f>[1]РАБ_БЮДЖ!M46</f>
        <v>03 0 5084, 03 0 8965</v>
      </c>
      <c r="G60" s="184" t="str">
        <f>[1]РАБ_БЮДЖ!N46</f>
        <v>240, 310</v>
      </c>
      <c r="H60" s="185">
        <f>[1]РАБ_БЮДЖ!C46</f>
        <v>136152.4</v>
      </c>
      <c r="I60" s="185">
        <f>[1]РАБ_БЮДЖ!D46</f>
        <v>252145.59999999998</v>
      </c>
      <c r="J60" s="185">
        <f>[1]РАБ_БЮДЖ!E46</f>
        <v>346772.19999999995</v>
      </c>
      <c r="K60" s="185">
        <f>[1]РАБ_БЮДЖ!F46</f>
        <v>418439.2</v>
      </c>
      <c r="L60" s="185">
        <f>[1]РАБ_БЮДЖ!G46</f>
        <v>505584.2</v>
      </c>
      <c r="M60" s="185">
        <f>[1]РАБ_БЮДЖ!H46</f>
        <v>0</v>
      </c>
      <c r="N60" s="185">
        <f>[1]РАБ_БЮДЖ!I46</f>
        <v>0</v>
      </c>
      <c r="O60" s="52">
        <f t="shared" si="12"/>
        <v>1659093.5999999999</v>
      </c>
    </row>
    <row r="61" spans="1:15" s="53" customFormat="1" ht="71.25" customHeight="1" x14ac:dyDescent="0.2">
      <c r="A61" s="51"/>
      <c r="B61" s="13" t="str">
        <f>'Табл 10 (2014 г.)'!B52</f>
        <v>Выплата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v>
      </c>
      <c r="C61" s="51" t="s">
        <v>96</v>
      </c>
      <c r="D61" s="184">
        <f>[1]РАБ_БЮДЖ!K47</f>
        <v>800</v>
      </c>
      <c r="E61" s="184" t="str">
        <f>[1]РАБ_БЮДЖ!L47</f>
        <v>10 03</v>
      </c>
      <c r="F61" s="184" t="str">
        <f>[1]РАБ_БЮДЖ!M47</f>
        <v>03 0 5270</v>
      </c>
      <c r="G61" s="184" t="str">
        <f>[1]РАБ_БЮДЖ!N47</f>
        <v>240, 310</v>
      </c>
      <c r="H61" s="185">
        <f>[1]РАБ_БЮДЖ!C47</f>
        <v>18778.900000000001</v>
      </c>
      <c r="I61" s="185">
        <f>[1]РАБ_БЮДЖ!D47</f>
        <v>19609.900000000001</v>
      </c>
      <c r="J61" s="185">
        <f>[1]РАБ_БЮДЖ!E47</f>
        <v>20192.7</v>
      </c>
      <c r="K61" s="185">
        <f>[1]РАБ_БЮДЖ!F47</f>
        <v>22335</v>
      </c>
      <c r="L61" s="185">
        <f>[1]РАБ_БЮДЖ!G47</f>
        <v>23607</v>
      </c>
      <c r="M61" s="185">
        <f>[1]РАБ_БЮДЖ!H47</f>
        <v>24716</v>
      </c>
      <c r="N61" s="185">
        <f>[1]РАБ_БЮДЖ!I47</f>
        <v>25925</v>
      </c>
      <c r="O61" s="52">
        <f t="shared" si="12"/>
        <v>155164.5</v>
      </c>
    </row>
    <row r="62" spans="1:15" s="53" customFormat="1" ht="76.5" x14ac:dyDescent="0.2">
      <c r="A62" s="51"/>
      <c r="B62" s="13" t="str">
        <f>'Табл 10 (2014 г.)'!B53</f>
        <v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C62" s="51" t="s">
        <v>96</v>
      </c>
      <c r="D62" s="184">
        <f>[1]РАБ_БЮДЖ!K48</f>
        <v>800</v>
      </c>
      <c r="E62" s="184" t="str">
        <f>[1]РАБ_БЮДЖ!L48</f>
        <v>10 03</v>
      </c>
      <c r="F62" s="184" t="str">
        <f>[1]РАБ_БЮДЖ!M48</f>
        <v>03 0 5381</v>
      </c>
      <c r="G62" s="184" t="str">
        <f>[1]РАБ_БЮДЖ!N48</f>
        <v>240, 310</v>
      </c>
      <c r="H62" s="185">
        <f>[1]РАБ_БЮДЖ!C48</f>
        <v>187224.6</v>
      </c>
      <c r="I62" s="185">
        <f>[1]РАБ_БЮДЖ!D48</f>
        <v>195847.9</v>
      </c>
      <c r="J62" s="185">
        <f>[1]РАБ_БЮДЖ!E48</f>
        <v>204503.7</v>
      </c>
      <c r="K62" s="185">
        <f>[1]РАБ_БЮДЖ!F48</f>
        <v>215286.7</v>
      </c>
      <c r="L62" s="185">
        <f>[1]РАБ_БЮДЖ!G48</f>
        <v>226084.8</v>
      </c>
      <c r="M62" s="185">
        <f>[1]РАБ_БЮДЖ!H48</f>
        <v>236882.9</v>
      </c>
      <c r="N62" s="185">
        <f>[1]РАБ_БЮДЖ!I48</f>
        <v>247006.1</v>
      </c>
      <c r="O62" s="52">
        <f t="shared" si="12"/>
        <v>1512836.7</v>
      </c>
    </row>
    <row r="63" spans="1:15" s="53" customFormat="1" ht="63.75" x14ac:dyDescent="0.2">
      <c r="A63" s="51"/>
      <c r="B63" s="13" t="str">
        <f>'Табл 10 (2014 г.)'!B54</f>
        <v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C63" s="51" t="s">
        <v>96</v>
      </c>
      <c r="D63" s="184">
        <f>[1]РАБ_БЮДЖ!K49</f>
        <v>800</v>
      </c>
      <c r="E63" s="184" t="str">
        <f>[1]РАБ_БЮДЖ!L49</f>
        <v>10 03</v>
      </c>
      <c r="F63" s="184" t="str">
        <f>[1]РАБ_БЮДЖ!M49</f>
        <v>03 0 5383</v>
      </c>
      <c r="G63" s="184" t="str">
        <f>[1]РАБ_БЮДЖ!N49</f>
        <v>240, 310</v>
      </c>
      <c r="H63" s="185">
        <f>[1]РАБ_БЮДЖ!C49</f>
        <v>19445.599999999999</v>
      </c>
      <c r="I63" s="185">
        <f>[1]РАБ_БЮДЖ!D49</f>
        <v>20030</v>
      </c>
      <c r="J63" s="185">
        <f>[1]РАБ_БЮДЖ!E49</f>
        <v>21031.5</v>
      </c>
      <c r="K63" s="185">
        <f>[1]РАБ_БЮДЖ!F49</f>
        <v>27885</v>
      </c>
      <c r="L63" s="185">
        <f>[1]РАБ_БЮДЖ!G49</f>
        <v>29307</v>
      </c>
      <c r="M63" s="185">
        <f>[1]РАБ_БЮДЖ!H49</f>
        <v>30684</v>
      </c>
      <c r="N63" s="185">
        <f>[1]РАБ_БЮДЖ!I49</f>
        <v>32004</v>
      </c>
      <c r="O63" s="52">
        <f t="shared" si="12"/>
        <v>180387.1</v>
      </c>
    </row>
    <row r="64" spans="1:15" s="53" customFormat="1" ht="76.5" x14ac:dyDescent="0.2">
      <c r="A64" s="51"/>
      <c r="B64" s="13" t="str">
        <f>'Табл 10 (2014 г.)'!B55</f>
        <v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(деятельности) полномочий физическими лицами в установленном порядке</v>
      </c>
      <c r="C64" s="51" t="s">
        <v>96</v>
      </c>
      <c r="D64" s="184">
        <f>[1]РАБ_БЮДЖ!K50</f>
        <v>800</v>
      </c>
      <c r="E64" s="184" t="str">
        <f>[1]РАБ_БЮДЖ!L50</f>
        <v>10 03</v>
      </c>
      <c r="F64" s="184" t="str">
        <f>[1]РАБ_БЮДЖ!M50</f>
        <v>03 0 5384</v>
      </c>
      <c r="G64" s="184">
        <f>[1]РАБ_БЮДЖ!N50</f>
        <v>310</v>
      </c>
      <c r="H64" s="185">
        <f>[1]РАБ_БЮДЖ!C50</f>
        <v>1.2</v>
      </c>
      <c r="I64" s="185">
        <f>[1]РАБ_БЮДЖ!D50</f>
        <v>1.3</v>
      </c>
      <c r="J64" s="185">
        <f>[1]РАБ_БЮДЖ!E50</f>
        <v>1.4</v>
      </c>
      <c r="K64" s="185">
        <f>[1]РАБ_БЮДЖ!F50</f>
        <v>1.4</v>
      </c>
      <c r="L64" s="185">
        <f>[1]РАБ_БЮДЖ!G50</f>
        <v>1.4</v>
      </c>
      <c r="M64" s="185">
        <f>[1]РАБ_БЮДЖ!H50</f>
        <v>1.4</v>
      </c>
      <c r="N64" s="185">
        <f>[1]РАБ_БЮДЖ!I50</f>
        <v>1.4</v>
      </c>
      <c r="O64" s="52">
        <f t="shared" si="12"/>
        <v>9.5</v>
      </c>
    </row>
    <row r="65" spans="1:15" s="53" customFormat="1" ht="63.75" x14ac:dyDescent="0.2">
      <c r="A65" s="51"/>
      <c r="B65" s="13" t="str">
        <f>'Табл 10 (2014 г.)'!B56</f>
        <v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v>
      </c>
      <c r="C65" s="51" t="s">
        <v>96</v>
      </c>
      <c r="D65" s="184">
        <f>[1]РАБ_БЮДЖ!K51</f>
        <v>800</v>
      </c>
      <c r="E65" s="184" t="str">
        <f>[1]РАБ_БЮДЖ!L51</f>
        <v>10 03</v>
      </c>
      <c r="F65" s="184" t="str">
        <f>[1]РАБ_БЮДЖ!M51</f>
        <v>03 0 5387</v>
      </c>
      <c r="G65" s="184">
        <f>[1]РАБ_БЮДЖ!N51</f>
        <v>310</v>
      </c>
      <c r="H65" s="185">
        <f>[1]РАБ_БЮДЖ!C51</f>
        <v>5.8</v>
      </c>
      <c r="I65" s="185">
        <f>[1]РАБ_БЮДЖ!D51</f>
        <v>6.1</v>
      </c>
      <c r="J65" s="185">
        <f>[1]РАБ_БЮДЖ!E51</f>
        <v>6.4</v>
      </c>
      <c r="K65" s="185">
        <f>[1]РАБ_БЮДЖ!F51</f>
        <v>6.4</v>
      </c>
      <c r="L65" s="185">
        <f>[1]РАБ_БЮДЖ!G51</f>
        <v>6.4</v>
      </c>
      <c r="M65" s="185">
        <f>[1]РАБ_БЮДЖ!H51</f>
        <v>6.4</v>
      </c>
      <c r="N65" s="185">
        <f>[1]РАБ_БЮДЖ!I51</f>
        <v>6.4</v>
      </c>
      <c r="O65" s="52">
        <f t="shared" si="12"/>
        <v>43.899999999999991</v>
      </c>
    </row>
    <row r="66" spans="1:15" s="53" customFormat="1" ht="48" x14ac:dyDescent="0.2">
      <c r="A66" s="51"/>
      <c r="B66" s="13" t="str">
        <f>'Табл 10 (2014 г.)'!B57</f>
        <v>Выплата ежемесячного пособия на ребенка</v>
      </c>
      <c r="C66" s="51" t="s">
        <v>96</v>
      </c>
      <c r="D66" s="184">
        <f>[1]РАБ_БЮДЖ!K52</f>
        <v>800</v>
      </c>
      <c r="E66" s="184" t="str">
        <f>[1]РАБ_БЮДЖ!L52</f>
        <v>10 03</v>
      </c>
      <c r="F66" s="184" t="str">
        <f>[1]РАБ_БЮДЖ!M52</f>
        <v>03 0 8961</v>
      </c>
      <c r="G66" s="184" t="str">
        <f>[1]РАБ_БЮДЖ!N52</f>
        <v>240, 310</v>
      </c>
      <c r="H66" s="185">
        <f>[1]РАБ_БЮДЖ!C52</f>
        <v>203585.9</v>
      </c>
      <c r="I66" s="185">
        <f>[1]РАБ_БЮДЖ!D52</f>
        <v>202900</v>
      </c>
      <c r="J66" s="185">
        <f>[1]РАБ_БЮДЖ!E52</f>
        <v>202900</v>
      </c>
      <c r="K66" s="185">
        <f>[1]РАБ_БЮДЖ!F52</f>
        <v>202900</v>
      </c>
      <c r="L66" s="185">
        <f>[1]РАБ_БЮДЖ!G52</f>
        <v>202900</v>
      </c>
      <c r="M66" s="185">
        <f>[1]РАБ_БЮДЖ!H52</f>
        <v>202900</v>
      </c>
      <c r="N66" s="185">
        <f>[1]РАБ_БЮДЖ!I52</f>
        <v>202900</v>
      </c>
      <c r="O66" s="52">
        <f t="shared" si="12"/>
        <v>1420985.9</v>
      </c>
    </row>
    <row r="67" spans="1:15" s="53" customFormat="1" ht="48" x14ac:dyDescent="0.2">
      <c r="A67" s="51"/>
      <c r="B67" s="13" t="str">
        <f>'Табл 10 (2014 г.)'!B58</f>
        <v>Выплата единовременного пособия при рождении ребенка</v>
      </c>
      <c r="C67" s="51" t="s">
        <v>96</v>
      </c>
      <c r="D67" s="184">
        <f>[1]РАБ_БЮДЖ!K53</f>
        <v>800</v>
      </c>
      <c r="E67" s="184" t="str">
        <f>[1]РАБ_БЮДЖ!L53</f>
        <v>10 03</v>
      </c>
      <c r="F67" s="184" t="str">
        <f>[1]РАБ_БЮДЖ!M53</f>
        <v>03 0 8962</v>
      </c>
      <c r="G67" s="184" t="str">
        <f>[1]РАБ_БЮДЖ!N53</f>
        <v>240, 310</v>
      </c>
      <c r="H67" s="185">
        <f>[1]РАБ_БЮДЖ!C53</f>
        <v>17573.5</v>
      </c>
      <c r="I67" s="185">
        <f>[1]РАБ_БЮДЖ!D53</f>
        <v>17370</v>
      </c>
      <c r="J67" s="185">
        <f>[1]РАБ_БЮДЖ!E53</f>
        <v>17370</v>
      </c>
      <c r="K67" s="185">
        <f>[1]РАБ_БЮДЖ!F53</f>
        <v>18031</v>
      </c>
      <c r="L67" s="185">
        <f>[1]РАБ_БЮДЖ!G53</f>
        <v>18212</v>
      </c>
      <c r="M67" s="185">
        <f>[1]РАБ_БЮДЖ!H53</f>
        <v>18395</v>
      </c>
      <c r="N67" s="185">
        <f>[1]РАБ_БЮДЖ!I53</f>
        <v>18580</v>
      </c>
      <c r="O67" s="52">
        <f t="shared" si="12"/>
        <v>125531.5</v>
      </c>
    </row>
    <row r="68" spans="1:15" s="53" customFormat="1" ht="59.25" customHeight="1" x14ac:dyDescent="0.2">
      <c r="A68" s="51"/>
      <c r="B68" s="13" t="str">
        <f>'Табл 10 (2014 г.)'!B59</f>
        <v>Предоставление ежегодной компенсационной выплаты на приобретение школьных принадлежностей для детей из многодетных семей</v>
      </c>
      <c r="C68" s="51" t="s">
        <v>96</v>
      </c>
      <c r="D68" s="184">
        <f>[1]РАБ_БЮДЖ!K54</f>
        <v>800</v>
      </c>
      <c r="E68" s="184" t="str">
        <f>[1]РАБ_БЮДЖ!L54</f>
        <v>10 03</v>
      </c>
      <c r="F68" s="184" t="str">
        <f>[1]РАБ_БЮДЖ!M54</f>
        <v>03 0 8963</v>
      </c>
      <c r="G68" s="184" t="str">
        <f>[1]РАБ_БЮДЖ!N54</f>
        <v>240, 310</v>
      </c>
      <c r="H68" s="185">
        <f>[1]РАБ_БЮДЖ!C54</f>
        <v>2228</v>
      </c>
      <c r="I68" s="185">
        <f>[1]РАБ_БЮДЖ!D54</f>
        <v>1910</v>
      </c>
      <c r="J68" s="185">
        <f>[1]РАБ_БЮДЖ!E54</f>
        <v>1910</v>
      </c>
      <c r="K68" s="185">
        <f>[1]РАБ_БЮДЖ!F54</f>
        <v>1710</v>
      </c>
      <c r="L68" s="185">
        <f>[1]РАБ_БЮДЖ!G54</f>
        <v>1710</v>
      </c>
      <c r="M68" s="185">
        <f>[1]РАБ_БЮДЖ!H54</f>
        <v>1710</v>
      </c>
      <c r="N68" s="185">
        <f>[1]РАБ_БЮДЖ!I54</f>
        <v>1710</v>
      </c>
      <c r="O68" s="52">
        <f t="shared" si="12"/>
        <v>12888</v>
      </c>
    </row>
    <row r="69" spans="1:15" s="53" customFormat="1" ht="57" customHeight="1" x14ac:dyDescent="0.2">
      <c r="A69" s="51"/>
      <c r="B69" s="13" t="str">
        <f>'Табл 10 (2014 г.)'!B60</f>
        <v>Предоставление регионального материнского (семейного) капитала</v>
      </c>
      <c r="C69" s="51" t="s">
        <v>96</v>
      </c>
      <c r="D69" s="184">
        <f>[1]РАБ_БЮДЖ!K55</f>
        <v>800</v>
      </c>
      <c r="E69" s="184" t="str">
        <f>[1]РАБ_БЮДЖ!L55</f>
        <v>10 03</v>
      </c>
      <c r="F69" s="184" t="str">
        <f>[1]РАБ_БЮДЖ!M55</f>
        <v>03 0 8964</v>
      </c>
      <c r="G69" s="184" t="str">
        <f>[1]РАБ_БЮДЖ!N55</f>
        <v>240, 310</v>
      </c>
      <c r="H69" s="185">
        <f>[1]РАБ_БЮДЖ!C55</f>
        <v>22300</v>
      </c>
      <c r="I69" s="185">
        <f>[1]РАБ_БЮДЖ!D55</f>
        <v>18990</v>
      </c>
      <c r="J69" s="185">
        <f>[1]РАБ_БЮДЖ!E55</f>
        <v>18990</v>
      </c>
      <c r="K69" s="185">
        <f>[1]РАБ_БЮДЖ!F55</f>
        <v>31650</v>
      </c>
      <c r="L69" s="185">
        <f>[1]РАБ_БЮДЖ!G55</f>
        <v>31650</v>
      </c>
      <c r="M69" s="185">
        <f>[1]РАБ_БЮДЖ!H55</f>
        <v>31650</v>
      </c>
      <c r="N69" s="185">
        <f>[1]РАБ_БЮДЖ!I55</f>
        <v>31650</v>
      </c>
      <c r="O69" s="52">
        <f t="shared" si="12"/>
        <v>186880</v>
      </c>
    </row>
    <row r="70" spans="1:15" s="53" customFormat="1" ht="89.45" customHeight="1" x14ac:dyDescent="0.2">
      <c r="A70" s="51"/>
      <c r="B70" s="13" t="str">
        <f>'Табл 10 (2014 г.)'!B61</f>
        <v>Реализация ведомственной целевой программы оказания гражданам государственной социальной помощи "Адресная социальная помощь"  в части предоставления государственной социальной помощи  малоимущим семьям, имеющих детей</v>
      </c>
      <c r="C70" s="51" t="s">
        <v>96</v>
      </c>
      <c r="D70" s="184">
        <f>[1]РАБ_БЮДЖ!K56</f>
        <v>800</v>
      </c>
      <c r="E70" s="184" t="str">
        <f>[1]РАБ_БЮДЖ!L56</f>
        <v>10 03</v>
      </c>
      <c r="F70" s="184" t="str">
        <f>[1]РАБ_БЮДЖ!M56</f>
        <v>03 2 0402</v>
      </c>
      <c r="G70" s="184" t="str">
        <f>[1]РАБ_БЮДЖ!N56</f>
        <v>240, 320, 520, 610</v>
      </c>
      <c r="H70" s="185">
        <f>[1]РАБ_БЮДЖ!C56</f>
        <v>161532</v>
      </c>
      <c r="I70" s="185">
        <f>[1]РАБ_БЮДЖ!D56</f>
        <v>164322</v>
      </c>
      <c r="J70" s="185">
        <f>[1]РАБ_БЮДЖ!E56</f>
        <v>164322</v>
      </c>
      <c r="K70" s="185">
        <f>[1]РАБ_БЮДЖ!F56</f>
        <v>164322</v>
      </c>
      <c r="L70" s="185">
        <f>[1]РАБ_БЮДЖ!G56</f>
        <v>164322</v>
      </c>
      <c r="M70" s="185">
        <f>[1]РАБ_БЮДЖ!H56</f>
        <v>164322</v>
      </c>
      <c r="N70" s="185">
        <f>[1]РАБ_БЮДЖ!I56</f>
        <v>164322</v>
      </c>
      <c r="O70" s="52">
        <f t="shared" si="12"/>
        <v>1147464</v>
      </c>
    </row>
    <row r="71" spans="1:15" s="53" customFormat="1" ht="93" customHeight="1" x14ac:dyDescent="0.2">
      <c r="A71" s="51"/>
      <c r="B71" s="13" t="s">
        <v>677</v>
      </c>
      <c r="C71" s="51" t="s">
        <v>96</v>
      </c>
      <c r="D71" s="184">
        <f>[1]РАБ_БЮДЖ!K57</f>
        <v>800</v>
      </c>
      <c r="E71" s="184" t="str">
        <f>[1]РАБ_БЮДЖ!L57</f>
        <v>10 03</v>
      </c>
      <c r="F71" s="184" t="str">
        <f>[1]РАБ_БЮДЖ!M57</f>
        <v>-</v>
      </c>
      <c r="G71" s="184" t="str">
        <f>[1]РАБ_БЮДЖ!N57</f>
        <v>-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52">
        <f t="shared" si="12"/>
        <v>0</v>
      </c>
    </row>
    <row r="72" spans="1:15" s="53" customFormat="1" ht="55.5" customHeight="1" x14ac:dyDescent="0.2">
      <c r="A72" s="51"/>
      <c r="B72" s="13" t="str">
        <f>'Табл 10 (2014 г.)'!B63</f>
        <v>Выплата единовременного пособия при всех формах устройства детей, лишенных родительского попечения, в семью</v>
      </c>
      <c r="C72" s="51" t="s">
        <v>96</v>
      </c>
      <c r="D72" s="184">
        <f>[1]РАБ_БЮДЖ!K58</f>
        <v>800</v>
      </c>
      <c r="E72" s="184" t="str">
        <f>[1]РАБ_БЮДЖ!L58</f>
        <v>10 04</v>
      </c>
      <c r="F72" s="184" t="str">
        <f>[1]РАБ_БЮДЖ!M58</f>
        <v>03 0 5260</v>
      </c>
      <c r="G72" s="184" t="str">
        <f>[1]РАБ_БЮДЖ!N58</f>
        <v>240, 310</v>
      </c>
      <c r="H72" s="185">
        <f>[1]РАБ_БЮДЖ!C58</f>
        <v>10599.3</v>
      </c>
      <c r="I72" s="185">
        <f>[1]РАБ_БЮДЖ!D58</f>
        <v>11655.7</v>
      </c>
      <c r="J72" s="185">
        <f>[1]РАБ_БЮДЖ!E58</f>
        <v>12205.2</v>
      </c>
      <c r="K72" s="185">
        <f>[1]РАБ_БЮДЖ!F58</f>
        <v>5079</v>
      </c>
      <c r="L72" s="185">
        <f>[1]РАБ_БЮДЖ!G58</f>
        <v>5235</v>
      </c>
      <c r="M72" s="185">
        <f>[1]РАБ_БЮДЖ!H58</f>
        <v>5374</v>
      </c>
      <c r="N72" s="185">
        <f>[1]РАБ_БЮДЖ!I58</f>
        <v>5496</v>
      </c>
      <c r="O72" s="52">
        <f t="shared" si="12"/>
        <v>55644.2</v>
      </c>
    </row>
    <row r="73" spans="1:15" s="53" customFormat="1" ht="67.5" customHeight="1" x14ac:dyDescent="0.2">
      <c r="A73" s="51"/>
      <c r="B73" s="13" t="str">
        <f>'Табл 10 (2014 г.)'!B64</f>
        <v>Организация деятельности, связанной с перевозкой несовершеннолетних, самовольно ушедших из семей, детских домов, школ-интернатов, специальных учебно-воспитательных и иных детских учреждений</v>
      </c>
      <c r="C73" s="51" t="s">
        <v>96</v>
      </c>
      <c r="D73" s="184">
        <f>[1]РАБ_БЮДЖ!K59</f>
        <v>800</v>
      </c>
      <c r="E73" s="184" t="str">
        <f>[1]РАБ_БЮДЖ!L59</f>
        <v>10 04</v>
      </c>
      <c r="F73" s="184" t="str">
        <f>[1]РАБ_БЮДЖ!M59</f>
        <v>03 0 5940</v>
      </c>
      <c r="G73" s="184" t="str">
        <f>[1]РАБ_БЮДЖ!N59</f>
        <v>110, 240</v>
      </c>
      <c r="H73" s="185">
        <f>[1]РАБ_БЮДЖ!C59</f>
        <v>282.39999999999998</v>
      </c>
      <c r="I73" s="185">
        <f>[1]РАБ_БЮДЖ!D59</f>
        <v>282.89999999999998</v>
      </c>
      <c r="J73" s="185">
        <f>[1]РАБ_БЮДЖ!E59</f>
        <v>255</v>
      </c>
      <c r="K73" s="185">
        <f>[1]РАБ_БЮДЖ!F59</f>
        <v>333</v>
      </c>
      <c r="L73" s="185">
        <f>[1]РАБ_БЮДЖ!G59</f>
        <v>333</v>
      </c>
      <c r="M73" s="185">
        <f>[1]РАБ_БЮДЖ!H59</f>
        <v>333</v>
      </c>
      <c r="N73" s="185">
        <f>[1]РАБ_БЮДЖ!I59</f>
        <v>333</v>
      </c>
      <c r="O73" s="52"/>
    </row>
    <row r="74" spans="1:15" s="53" customFormat="1" ht="56.25" customHeight="1" x14ac:dyDescent="0.2">
      <c r="A74" s="51"/>
      <c r="B74" s="13" t="str">
        <f>'Табл 10 (2014 г.)'!B65</f>
        <v>Региональное единовременное пособие при усыновлении (удочерении)</v>
      </c>
      <c r="C74" s="51" t="s">
        <v>96</v>
      </c>
      <c r="D74" s="184">
        <f>[1]РАБ_БЮДЖ!K60</f>
        <v>800</v>
      </c>
      <c r="E74" s="184" t="str">
        <f>[1]РАБ_БЮДЖ!L60</f>
        <v>10 04</v>
      </c>
      <c r="F74" s="184" t="str">
        <f>[1]РАБ_БЮДЖ!M60</f>
        <v>03 0 8980</v>
      </c>
      <c r="G74" s="184">
        <f>[1]РАБ_БЮДЖ!N60</f>
        <v>310</v>
      </c>
      <c r="H74" s="185">
        <f>[1]РАБ_БЮДЖ!C60</f>
        <v>3000</v>
      </c>
      <c r="I74" s="185">
        <f>[1]РАБ_БЮДЖ!D60</f>
        <v>3000</v>
      </c>
      <c r="J74" s="185">
        <f>[1]РАБ_БЮДЖ!E60</f>
        <v>3000</v>
      </c>
      <c r="K74" s="185">
        <f>[1]РАБ_БЮДЖ!F60</f>
        <v>3200</v>
      </c>
      <c r="L74" s="185">
        <f>[1]РАБ_БЮДЖ!G60</f>
        <v>3400</v>
      </c>
      <c r="M74" s="185">
        <f>[1]РАБ_БЮДЖ!H60</f>
        <v>3600</v>
      </c>
      <c r="N74" s="185">
        <f>[1]РАБ_БЮДЖ!I60</f>
        <v>3800</v>
      </c>
    </row>
    <row r="75" spans="1:15" s="53" customFormat="1" ht="63.75" customHeight="1" x14ac:dyDescent="0.2">
      <c r="A75" s="51"/>
      <c r="B75" s="13" t="s">
        <v>605</v>
      </c>
      <c r="C75" s="51" t="s">
        <v>96</v>
      </c>
      <c r="D75" s="184">
        <f>[1]РАБ_БЮДЖ!K61</f>
        <v>800</v>
      </c>
      <c r="E75" s="184" t="str">
        <f>[1]РАБ_БЮДЖ!L61</f>
        <v>10 06</v>
      </c>
      <c r="F75" s="184" t="str">
        <f>[1]РАБ_БЮДЖ!M61</f>
        <v>03 0 2231</v>
      </c>
      <c r="G75" s="184">
        <f>[1]РАБ_БЮДЖ!N61</f>
        <v>610</v>
      </c>
      <c r="H75" s="185">
        <v>1585.9</v>
      </c>
      <c r="I75" s="185">
        <v>1709.6</v>
      </c>
      <c r="J75" s="185">
        <v>1955.8</v>
      </c>
      <c r="K75" s="185">
        <v>1660.7</v>
      </c>
      <c r="L75" s="185">
        <v>1798.3</v>
      </c>
      <c r="M75" s="185">
        <v>1297.3</v>
      </c>
      <c r="N75" s="185">
        <v>1327.2</v>
      </c>
    </row>
    <row r="76" spans="1:15" s="53" customFormat="1" ht="81.75" customHeight="1" x14ac:dyDescent="0.2">
      <c r="A76" s="51"/>
      <c r="B76" s="13" t="s">
        <v>678</v>
      </c>
      <c r="C76" s="51" t="s">
        <v>606</v>
      </c>
      <c r="D76" s="184">
        <f>[1]РАБ_БЮДЖ!K63</f>
        <v>801</v>
      </c>
      <c r="E76" s="184" t="str">
        <f>[1]РАБ_БЮДЖ!L63</f>
        <v>07 02</v>
      </c>
      <c r="F76" s="184" t="str">
        <f>[1]РАБ_БЮДЖ!M63</f>
        <v>03 0 2310</v>
      </c>
      <c r="G76" s="184" t="str">
        <f>[1]РАБ_БЮДЖ!N63</f>
        <v>110, 240, 610, 850</v>
      </c>
      <c r="H76" s="189">
        <f>[1]РАБ_БЮДЖ!C63</f>
        <v>54758.8</v>
      </c>
      <c r="I76" s="185">
        <f>[1]РАБ_БЮДЖ!D63</f>
        <v>22844.3</v>
      </c>
      <c r="J76" s="185">
        <f>[1]РАБ_БЮДЖ!E63</f>
        <v>22844.3</v>
      </c>
      <c r="K76" s="185">
        <f>[1]РАБ_БЮДЖ!F63</f>
        <v>62484.6</v>
      </c>
      <c r="L76" s="185">
        <f>[1]РАБ_БЮДЖ!G63</f>
        <v>67483.399999999994</v>
      </c>
      <c r="M76" s="185">
        <f>[1]РАБ_БЮДЖ!H63</f>
        <v>72882.100000000006</v>
      </c>
      <c r="N76" s="185">
        <f>[1]РАБ_БЮДЖ!I63</f>
        <v>78712.7</v>
      </c>
    </row>
    <row r="77" spans="1:15" s="53" customFormat="1" ht="144.75" customHeight="1" x14ac:dyDescent="0.2">
      <c r="A77" s="51"/>
      <c r="B77" s="13" t="str">
        <f>'Табл 10 (2014 г.)'!B69</f>
        <v>Предоставление мер по государственному обеспечению и социальной поддержки детям-сиротам  и детям, оставшимся без попечения родителей, и лицам из их числа,  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</v>
      </c>
      <c r="C77" s="51" t="s">
        <v>606</v>
      </c>
      <c r="D77" s="184">
        <f>[1]РАБ_БЮДЖ!K64</f>
        <v>801</v>
      </c>
      <c r="E77" s="184" t="str">
        <f>[1]РАБ_БЮДЖ!L64</f>
        <v>07 02</v>
      </c>
      <c r="F77" s="184" t="str">
        <f>[1]РАБ_БЮДЖ!M64</f>
        <v>03 0 4207</v>
      </c>
      <c r="G77" s="184">
        <f>[1]РАБ_БЮДЖ!N64</f>
        <v>530</v>
      </c>
      <c r="H77" s="189">
        <f>[1]РАБ_БЮДЖ!C64</f>
        <v>166744</v>
      </c>
      <c r="I77" s="185">
        <f>[1]РАБ_БЮДЖ!D64</f>
        <v>151835</v>
      </c>
      <c r="J77" s="185">
        <f>[1]РАБ_БЮДЖ!E64</f>
        <v>144338</v>
      </c>
      <c r="K77" s="185">
        <f>[1]РАБ_БЮДЖ!F64</f>
        <v>190269.5</v>
      </c>
      <c r="L77" s="185">
        <f>[1]РАБ_БЮДЖ!G64</f>
        <v>205491.1</v>
      </c>
      <c r="M77" s="185">
        <f>[1]РАБ_БЮДЖ!H64</f>
        <v>221930.4</v>
      </c>
      <c r="N77" s="185">
        <f>[1]РАБ_БЮДЖ!I64</f>
        <v>239684.8</v>
      </c>
    </row>
    <row r="78" spans="1:15" s="53" customFormat="1" ht="61.5" customHeight="1" x14ac:dyDescent="0.2">
      <c r="A78" s="51"/>
      <c r="B78" s="13" t="str">
        <f>'Табл 10 (2014 г.)'!B70</f>
        <v>Организация отдыха детей в каникулярное время органами местного самоуправления муниципальных районов и городских округов (при финансовом участии Республики Карелия)</v>
      </c>
      <c r="C78" s="51" t="s">
        <v>606</v>
      </c>
      <c r="D78" s="184">
        <f>[1]РАБ_БЮДЖ!K65</f>
        <v>801</v>
      </c>
      <c r="E78" s="184" t="str">
        <f>[1]РАБ_БЮДЖ!L65</f>
        <v>07 07</v>
      </c>
      <c r="F78" s="184" t="str">
        <f>[1]РАБ_БЮДЖ!M65</f>
        <v>02 0 4301</v>
      </c>
      <c r="G78" s="184">
        <f>[1]РАБ_БЮДЖ!N65</f>
        <v>620</v>
      </c>
      <c r="H78" s="189">
        <f>[1]РАБ_БЮДЖ!C65</f>
        <v>48207</v>
      </c>
      <c r="I78" s="185">
        <f>[1]РАБ_БЮДЖ!D65</f>
        <v>45826.7</v>
      </c>
      <c r="J78" s="185">
        <f>[1]РАБ_БЮДЖ!E65</f>
        <v>44026.6</v>
      </c>
      <c r="K78" s="185">
        <f>[1]РАБ_БЮДЖ!F65</f>
        <v>55008.4</v>
      </c>
      <c r="L78" s="185">
        <f>[1]РАБ_БЮДЖ!G65</f>
        <v>59409.1</v>
      </c>
      <c r="M78" s="185">
        <f>[1]РАБ_БЮДЖ!H65</f>
        <v>64161.8</v>
      </c>
      <c r="N78" s="185">
        <f>[1]РАБ_БЮДЖ!I65</f>
        <v>69294.7</v>
      </c>
      <c r="O78" s="52"/>
    </row>
    <row r="79" spans="1:15" s="53" customFormat="1" ht="96" customHeight="1" x14ac:dyDescent="0.2">
      <c r="A79" s="51"/>
      <c r="B79" s="13" t="s">
        <v>607</v>
      </c>
      <c r="C79" s="51" t="s">
        <v>606</v>
      </c>
      <c r="D79" s="184">
        <f>[1]РАБ_БЮДЖ!K66</f>
        <v>801</v>
      </c>
      <c r="E79" s="184" t="str">
        <f>[1]РАБ_БЮДЖ!L66</f>
        <v>07 07</v>
      </c>
      <c r="F79" s="184" t="str">
        <f>[1]РАБ_БЮДЖ!M66</f>
        <v>02 0 7432</v>
      </c>
      <c r="G79" s="184" t="str">
        <f>[1]РАБ_БЮДЖ!N66</f>
        <v>240, 610, 621</v>
      </c>
      <c r="H79" s="189">
        <f>[1]РАБ_БЮДЖ!C66</f>
        <v>6152.1</v>
      </c>
      <c r="I79" s="185">
        <f>[1]РАБ_БЮДЖ!D66</f>
        <v>0</v>
      </c>
      <c r="J79" s="185">
        <f>[1]РАБ_БЮДЖ!E66</f>
        <v>0</v>
      </c>
      <c r="K79" s="185">
        <f>[1]РАБ_БЮДЖ!F66</f>
        <v>7020.1</v>
      </c>
      <c r="L79" s="185">
        <f>[1]РАБ_БЮДЖ!G66</f>
        <v>7581.7</v>
      </c>
      <c r="M79" s="185">
        <f>[1]РАБ_БЮДЖ!H66</f>
        <v>8188.2</v>
      </c>
      <c r="N79" s="185">
        <f>[1]РАБ_БЮДЖ!I66</f>
        <v>8843.2999999999993</v>
      </c>
      <c r="O79" s="52"/>
    </row>
    <row r="80" spans="1:15" s="53" customFormat="1" ht="54.75" customHeight="1" x14ac:dyDescent="0.2">
      <c r="A80" s="51"/>
      <c r="B80" s="13" t="str">
        <f>'Табл 10 (2014 г.)'!B74</f>
        <v xml:space="preserve">Поддержка социально-ориентированных некоммерческих организаций по направлению осуществления деятельности органов опеки и попечительства </v>
      </c>
      <c r="C80" s="51" t="s">
        <v>606</v>
      </c>
      <c r="D80" s="184">
        <f>[1]РАБ_БЮДЖ!K67</f>
        <v>801</v>
      </c>
      <c r="E80" s="184" t="str">
        <f>[1]РАБ_БЮДЖ!L67</f>
        <v>07 09</v>
      </c>
      <c r="F80" s="184" t="str">
        <f>[1]РАБ_БЮДЖ!M67</f>
        <v>03 0 6523</v>
      </c>
      <c r="G80" s="184">
        <f>[1]РАБ_БЮДЖ!N67</f>
        <v>630</v>
      </c>
      <c r="H80" s="189">
        <f>[1]РАБ_БЮДЖ!C67</f>
        <v>400</v>
      </c>
      <c r="I80" s="185">
        <f>[1]РАБ_БЮДЖ!D67</f>
        <v>0</v>
      </c>
      <c r="J80" s="185">
        <f>[1]РАБ_БЮДЖ!E67</f>
        <v>0</v>
      </c>
      <c r="K80" s="185">
        <f>[1]РАБ_БЮДЖ!F67</f>
        <v>456.4</v>
      </c>
      <c r="L80" s="185">
        <f>[1]РАБ_БЮДЖ!G67</f>
        <v>492.9</v>
      </c>
      <c r="M80" s="185">
        <f>[1]РАБ_БЮДЖ!H67</f>
        <v>532.29999999999995</v>
      </c>
      <c r="N80" s="185">
        <f>[1]РАБ_БЮДЖ!I67</f>
        <v>574.9</v>
      </c>
      <c r="O80" s="52"/>
    </row>
    <row r="81" spans="1:24" s="53" customFormat="1" ht="76.5" x14ac:dyDescent="0.2">
      <c r="A81" s="51"/>
      <c r="B81" s="13" t="str">
        <f>'Табл 10 (2014 г.)'!B75</f>
        <v xml:space="preserve">Предоставление мер социальной поддержки детям-сиротам и детям, оставшимся без попечения родителей, воспитывающихся на семейных формах попечения, выплата вознаграждений приемным родителям, опекунам (попечителям)  </v>
      </c>
      <c r="C81" s="51" t="s">
        <v>606</v>
      </c>
      <c r="D81" s="184">
        <f>[1]РАБ_БЮДЖ!K68</f>
        <v>801</v>
      </c>
      <c r="E81" s="184" t="str">
        <f>[1]РАБ_БЮДЖ!L68</f>
        <v>10 04</v>
      </c>
      <c r="F81" s="184" t="str">
        <f>[1]РАБ_БЮДЖ!M68</f>
        <v>03 0 4207</v>
      </c>
      <c r="G81" s="184">
        <f>[1]РАБ_БЮДЖ!N68</f>
        <v>530</v>
      </c>
      <c r="H81" s="189">
        <f>[1]РАБ_БЮДЖ!C68</f>
        <v>398819</v>
      </c>
      <c r="I81" s="185">
        <f>[1]РАБ_БЮДЖ!D68</f>
        <v>381019.8</v>
      </c>
      <c r="J81" s="185">
        <f>[1]РАБ_БЮДЖ!E68</f>
        <v>367585.1</v>
      </c>
      <c r="K81" s="185">
        <f>[1]РАБ_БЮДЖ!F68</f>
        <v>455087.4</v>
      </c>
      <c r="L81" s="185">
        <f>[1]РАБ_БЮДЖ!G68</f>
        <v>491494.40000000002</v>
      </c>
      <c r="M81" s="185">
        <f>[1]РАБ_БЮДЖ!H68</f>
        <v>530814</v>
      </c>
      <c r="N81" s="185">
        <f>[1]РАБ_БЮДЖ!I68</f>
        <v>573279.1</v>
      </c>
      <c r="O81" s="52"/>
    </row>
    <row r="82" spans="1:24" s="53" customFormat="1" ht="57" customHeight="1" x14ac:dyDescent="0.2">
      <c r="A82" s="51"/>
      <c r="B82" s="13" t="str">
        <f>'Табл 10 (2014 г.)'!B76</f>
        <v xml:space="preserve">Осуществление государственных полномочий Республики Карелия по организации и осуществлению деятельности органов опеки и попечительства </v>
      </c>
      <c r="C82" s="51" t="s">
        <v>606</v>
      </c>
      <c r="D82" s="184">
        <f>[1]РАБ_БЮДЖ!K69</f>
        <v>801</v>
      </c>
      <c r="E82" s="184" t="str">
        <f>[1]РАБ_БЮДЖ!L69</f>
        <v>10 04</v>
      </c>
      <c r="F82" s="184" t="str">
        <f>[1]РАБ_БЮДЖ!M69</f>
        <v>03 0 4209</v>
      </c>
      <c r="G82" s="184">
        <f>[1]РАБ_БЮДЖ!N69</f>
        <v>530</v>
      </c>
      <c r="H82" s="190">
        <f>[1]РАБ_БЮДЖ!C69</f>
        <v>18407</v>
      </c>
      <c r="I82" s="185">
        <f>[1]РАБ_БЮДЖ!D69</f>
        <v>17498.2</v>
      </c>
      <c r="J82" s="185">
        <f>[1]РАБ_БЮДЖ!E69</f>
        <v>16810.8</v>
      </c>
      <c r="K82" s="185">
        <f>[1]РАБ_БЮДЖ!F69</f>
        <v>21004</v>
      </c>
      <c r="L82" s="185">
        <f>[1]РАБ_БЮДЖ!G69</f>
        <v>22684.3</v>
      </c>
      <c r="M82" s="185">
        <f>[1]РАБ_БЮДЖ!H69</f>
        <v>24499</v>
      </c>
      <c r="N82" s="185">
        <f>[1]РАБ_БЮДЖ!I69</f>
        <v>26458.9</v>
      </c>
      <c r="O82" s="52"/>
    </row>
    <row r="83" spans="1:24" s="53" customFormat="1" ht="96" customHeight="1" x14ac:dyDescent="0.2">
      <c r="A83" s="51"/>
      <c r="B83" s="13" t="str">
        <f>'Табл 10 (2014 г.)'!B77</f>
        <v>Однократное предоставление благоустроенных жилых помещений специализированного жилищного фонда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v>
      </c>
      <c r="C83" s="51" t="s">
        <v>606</v>
      </c>
      <c r="D83" s="184">
        <f>[1]РАБ_БЮДЖ!K70</f>
        <v>801</v>
      </c>
      <c r="E83" s="184" t="str">
        <f>[1]РАБ_БЮДЖ!L70</f>
        <v>10 04</v>
      </c>
      <c r="F83" s="184" t="str">
        <f>[1]РАБ_БЮДЖ!M70</f>
        <v>03 0 4216, 03 0 5082</v>
      </c>
      <c r="G83" s="184">
        <f>[1]РАБ_БЮДЖ!N70</f>
        <v>530</v>
      </c>
      <c r="H83" s="189">
        <f>[1]РАБ_БЮДЖ!C70</f>
        <v>85362</v>
      </c>
      <c r="I83" s="185">
        <f>[1]РАБ_БЮДЖ!D70</f>
        <v>81828.800000000003</v>
      </c>
      <c r="J83" s="185">
        <f>[1]РАБ_БЮДЖ!E70</f>
        <v>79462.399999999994</v>
      </c>
      <c r="K83" s="185">
        <f>[1]РАБ_БЮДЖ!F70</f>
        <v>97405.5</v>
      </c>
      <c r="L83" s="185">
        <f>[1]РАБ_БЮДЖ!G70</f>
        <v>105197.9</v>
      </c>
      <c r="M83" s="185">
        <f>[1]РАБ_БЮДЖ!H70</f>
        <v>113613.7</v>
      </c>
      <c r="N83" s="185">
        <f>[1]РАБ_БЮДЖ!I70</f>
        <v>122702.8</v>
      </c>
      <c r="O83" s="52"/>
    </row>
    <row r="84" spans="1:24" s="53" customFormat="1" ht="95.25" customHeight="1" x14ac:dyDescent="0.2">
      <c r="A84" s="51"/>
      <c r="B84" s="13" t="str">
        <f>'Табл 10 (2014 г.)'!B78</f>
        <v>Предоставление единовременной выплаты детям-сиротам и детям, оставшимся без попечения родителей, лицам из числа детей-сирот и детей, оставшихся без попечения родителей, являющимся единственными собственниками жилых помещений, на ремонт указанных жилых помещений</v>
      </c>
      <c r="C84" s="51" t="s">
        <v>606</v>
      </c>
      <c r="D84" s="184">
        <f>[1]РАБ_БЮДЖ!K71</f>
        <v>801</v>
      </c>
      <c r="E84" s="184" t="str">
        <f>[1]РАБ_БЮДЖ!L71</f>
        <v>10 04</v>
      </c>
      <c r="F84" s="184" t="str">
        <f>[1]РАБ_БЮДЖ!M71</f>
        <v>03 1 0130</v>
      </c>
      <c r="G84" s="184">
        <f>[1]РАБ_БЮДЖ!N71</f>
        <v>520</v>
      </c>
      <c r="H84" s="190">
        <f>[1]РАБ_БЮДЖ!C71</f>
        <v>132</v>
      </c>
      <c r="I84" s="185">
        <f>[1]РАБ_БЮДЖ!D71</f>
        <v>0</v>
      </c>
      <c r="J84" s="185">
        <f>[1]РАБ_БЮДЖ!E71</f>
        <v>0</v>
      </c>
      <c r="K84" s="185">
        <f>[1]РАБ_БЮДЖ!F71</f>
        <v>150.6</v>
      </c>
      <c r="L84" s="185">
        <f>[1]РАБ_БЮДЖ!G71</f>
        <v>162.6</v>
      </c>
      <c r="M84" s="185">
        <f>[1]РАБ_БЮДЖ!H71</f>
        <v>175.6</v>
      </c>
      <c r="N84" s="185">
        <f>[1]РАБ_БЮДЖ!I71</f>
        <v>189.6</v>
      </c>
      <c r="O84" s="52"/>
    </row>
    <row r="85" spans="1:24" s="53" customFormat="1" ht="102" customHeight="1" x14ac:dyDescent="0.2">
      <c r="A85" s="51"/>
      <c r="B85" s="105" t="s">
        <v>608</v>
      </c>
      <c r="C85" s="51" t="s">
        <v>396</v>
      </c>
      <c r="D85" s="184">
        <f>[1]РАБ_БЮДЖ!K72</f>
        <v>814</v>
      </c>
      <c r="E85" s="184" t="str">
        <f>[1]РАБ_БЮДЖ!L72</f>
        <v>07 07</v>
      </c>
      <c r="F85" s="184" t="str">
        <f>[1]РАБ_БЮДЖ!M72</f>
        <v>08 0 7432</v>
      </c>
      <c r="G85" s="184">
        <f>[1]РАБ_БЮДЖ!N72</f>
        <v>610</v>
      </c>
      <c r="H85" s="189">
        <f>[1]РАБ_БЮДЖ!C72</f>
        <v>1300</v>
      </c>
      <c r="I85" s="185">
        <f>[1]РАБ_БЮДЖ!D72</f>
        <v>150</v>
      </c>
      <c r="J85" s="185">
        <f>[1]РАБ_БЮДЖ!E72</f>
        <v>150</v>
      </c>
      <c r="K85" s="185">
        <f>[1]РАБ_БЮДЖ!F72</f>
        <v>0</v>
      </c>
      <c r="L85" s="185">
        <f>[1]РАБ_БЮДЖ!G72</f>
        <v>0</v>
      </c>
      <c r="M85" s="185">
        <f>[1]РАБ_БЮДЖ!H72</f>
        <v>0</v>
      </c>
      <c r="N85" s="185">
        <f>[1]РАБ_БЮДЖ!I72</f>
        <v>0</v>
      </c>
      <c r="O85" s="52"/>
    </row>
    <row r="86" spans="1:24" x14ac:dyDescent="0.2">
      <c r="A86" s="257" t="s">
        <v>361</v>
      </c>
      <c r="B86" s="257" t="s">
        <v>257</v>
      </c>
      <c r="C86" s="198" t="s">
        <v>350</v>
      </c>
      <c r="D86" s="184"/>
      <c r="E86" s="184" t="s">
        <v>332</v>
      </c>
      <c r="F86" s="184" t="s">
        <v>332</v>
      </c>
      <c r="G86" s="184" t="s">
        <v>332</v>
      </c>
      <c r="H86" s="199">
        <f>SUM(H87:H88)</f>
        <v>987811.39999999991</v>
      </c>
      <c r="I86" s="199">
        <f t="shared" ref="I86:N86" si="13">SUM(I87:I88)</f>
        <v>949097.79999999993</v>
      </c>
      <c r="J86" s="199">
        <f t="shared" si="13"/>
        <v>928058</v>
      </c>
      <c r="K86" s="199">
        <f t="shared" si="13"/>
        <v>1706983.9</v>
      </c>
      <c r="L86" s="199">
        <f t="shared" si="13"/>
        <v>1740950.9000000001</v>
      </c>
      <c r="M86" s="199">
        <f t="shared" si="13"/>
        <v>1236257.7</v>
      </c>
      <c r="N86" s="199">
        <f t="shared" si="13"/>
        <v>1228476.8</v>
      </c>
      <c r="O86" s="43"/>
    </row>
    <row r="87" spans="1:24" ht="113.25" customHeight="1" x14ac:dyDescent="0.2">
      <c r="A87" s="257"/>
      <c r="B87" s="257"/>
      <c r="C87" s="51" t="s">
        <v>360</v>
      </c>
      <c r="D87" s="184">
        <v>800</v>
      </c>
      <c r="E87" s="184" t="s">
        <v>332</v>
      </c>
      <c r="F87" s="184" t="s">
        <v>332</v>
      </c>
      <c r="G87" s="184" t="s">
        <v>332</v>
      </c>
      <c r="H87" s="185">
        <f>SUM(H90:H106)</f>
        <v>987811.39999999991</v>
      </c>
      <c r="I87" s="185">
        <f t="shared" ref="I87:O87" si="14">SUM(I90:I106)</f>
        <v>949097.79999999993</v>
      </c>
      <c r="J87" s="185">
        <f t="shared" si="14"/>
        <v>928058</v>
      </c>
      <c r="K87" s="185">
        <f t="shared" si="14"/>
        <v>1706983.9</v>
      </c>
      <c r="L87" s="185">
        <f t="shared" si="14"/>
        <v>1740950.9000000001</v>
      </c>
      <c r="M87" s="185">
        <f t="shared" si="14"/>
        <v>1236257.7</v>
      </c>
      <c r="N87" s="185">
        <f t="shared" si="14"/>
        <v>1228476.8</v>
      </c>
      <c r="O87" s="54">
        <f t="shared" si="14"/>
        <v>0</v>
      </c>
    </row>
    <row r="88" spans="1:24" ht="31.5" hidden="1" x14ac:dyDescent="0.2">
      <c r="A88" s="257"/>
      <c r="B88" s="257"/>
      <c r="C88" s="45" t="s">
        <v>362</v>
      </c>
      <c r="D88" s="46"/>
      <c r="E88" s="46" t="s">
        <v>332</v>
      </c>
      <c r="F88" s="46" t="s">
        <v>332</v>
      </c>
      <c r="G88" s="46" t="s">
        <v>332</v>
      </c>
      <c r="H88" s="188">
        <f t="shared" ref="H88:N88" si="15">SUM(H110:H113)</f>
        <v>0</v>
      </c>
      <c r="I88" s="188">
        <f t="shared" si="15"/>
        <v>0</v>
      </c>
      <c r="J88" s="188">
        <f t="shared" si="15"/>
        <v>0</v>
      </c>
      <c r="K88" s="188">
        <f t="shared" si="15"/>
        <v>0</v>
      </c>
      <c r="L88" s="188">
        <f t="shared" si="15"/>
        <v>0</v>
      </c>
      <c r="M88" s="188">
        <f t="shared" si="15"/>
        <v>0</v>
      </c>
      <c r="N88" s="188">
        <f t="shared" si="15"/>
        <v>0</v>
      </c>
      <c r="O88" s="43"/>
    </row>
    <row r="89" spans="1:24" ht="15.75" hidden="1" x14ac:dyDescent="0.2">
      <c r="A89" s="257"/>
      <c r="B89" s="257"/>
      <c r="C89" s="45" t="s">
        <v>357</v>
      </c>
      <c r="D89" s="46"/>
      <c r="E89" s="46" t="s">
        <v>332</v>
      </c>
      <c r="F89" s="46" t="s">
        <v>332</v>
      </c>
      <c r="G89" s="46" t="s">
        <v>332</v>
      </c>
      <c r="H89" s="188"/>
      <c r="I89" s="188"/>
      <c r="J89" s="188"/>
      <c r="K89" s="188"/>
      <c r="L89" s="188"/>
      <c r="M89" s="188"/>
      <c r="N89" s="188"/>
      <c r="O89" s="43"/>
    </row>
    <row r="90" spans="1:24" s="53" customFormat="1" ht="33.75" customHeight="1" x14ac:dyDescent="0.2">
      <c r="A90" s="251"/>
      <c r="B90" s="253" t="str">
        <f>'Табл 10 (2014 г.)'!B81</f>
        <v>Предоставление населению гарантированных государством социальных услуг в государственных учреждениях социального обслуживания населения</v>
      </c>
      <c r="C90" s="255" t="s">
        <v>96</v>
      </c>
      <c r="D90" s="184">
        <f>[1]РАБ_БЮДЖ!K76</f>
        <v>800</v>
      </c>
      <c r="E90" s="184" t="str">
        <f>[1]РАБ_БЮДЖ!L76</f>
        <v>10 02</v>
      </c>
      <c r="F90" s="184" t="str">
        <f>[1]РАБ_БЮДЖ!M76</f>
        <v>03 0 2328</v>
      </c>
      <c r="G90" s="184">
        <f>[1]РАБ_БЮДЖ!N76</f>
        <v>610</v>
      </c>
      <c r="H90" s="191">
        <f>422107.7-H91</f>
        <v>413314</v>
      </c>
      <c r="I90" s="191">
        <f>411222.5-I91</f>
        <v>402866.1</v>
      </c>
      <c r="J90" s="191">
        <f>411122.4-J91</f>
        <v>402766</v>
      </c>
      <c r="K90" s="191">
        <f>428400-K91</f>
        <v>420000</v>
      </c>
      <c r="L90" s="191">
        <f>428400-L91</f>
        <v>420000</v>
      </c>
      <c r="M90" s="191">
        <f>428400-M91</f>
        <v>420000</v>
      </c>
      <c r="N90" s="191">
        <f>428400-N91</f>
        <v>420000</v>
      </c>
      <c r="O90" s="52"/>
      <c r="Q90" s="52"/>
      <c r="R90" s="52"/>
      <c r="S90" s="52"/>
      <c r="T90" s="52"/>
      <c r="U90" s="52"/>
      <c r="V90" s="52"/>
      <c r="W90" s="52"/>
      <c r="X90" s="52"/>
    </row>
    <row r="91" spans="1:24" s="53" customFormat="1" ht="27.75" customHeight="1" x14ac:dyDescent="0.2">
      <c r="A91" s="252"/>
      <c r="B91" s="254"/>
      <c r="C91" s="256"/>
      <c r="D91" s="184">
        <f>[1]РАБ_БЮДЖ!K77</f>
        <v>800</v>
      </c>
      <c r="E91" s="184" t="str">
        <f>[1]РАБ_БЮДЖ!L77</f>
        <v>10 02</v>
      </c>
      <c r="F91" s="184" t="s">
        <v>80</v>
      </c>
      <c r="G91" s="184">
        <f>[1]РАБ_БЮДЖ!N77</f>
        <v>610</v>
      </c>
      <c r="H91" s="191">
        <f>8823.7-30</f>
        <v>8793.7000000000007</v>
      </c>
      <c r="I91" s="191">
        <f>8386.4-30</f>
        <v>8356.4</v>
      </c>
      <c r="J91" s="191">
        <f>8386.4-30</f>
        <v>8356.4</v>
      </c>
      <c r="K91" s="191">
        <v>8400</v>
      </c>
      <c r="L91" s="191">
        <v>8400</v>
      </c>
      <c r="M91" s="191">
        <v>8400</v>
      </c>
      <c r="N91" s="191">
        <v>8400</v>
      </c>
      <c r="O91" s="52"/>
      <c r="Q91" s="52"/>
      <c r="R91" s="52"/>
      <c r="S91" s="52"/>
      <c r="T91" s="52"/>
      <c r="U91" s="52"/>
      <c r="V91" s="52"/>
      <c r="W91" s="52"/>
    </row>
    <row r="92" spans="1:24" s="53" customFormat="1" ht="67.5" customHeight="1" x14ac:dyDescent="0.2">
      <c r="A92" s="51"/>
      <c r="B92" s="13" t="str">
        <f>'Табл 10 (2014 г.)'!B82</f>
        <v>Проведение работ по текущему и капитальному ремонту зданий и сооружений бюджетных учреждений социального обслуживания населения в целях устранения нарушений требований комплексной безопасности</v>
      </c>
      <c r="C92" s="51" t="s">
        <v>96</v>
      </c>
      <c r="D92" s="184">
        <f>[1]РАБ_БЮДЖ!K77</f>
        <v>800</v>
      </c>
      <c r="E92" s="184" t="str">
        <f>[1]РАБ_БЮДЖ!L77</f>
        <v>10 02</v>
      </c>
      <c r="F92" s="184" t="str">
        <f>[1]РАБ_БЮДЖ!M77</f>
        <v>03 0 2328</v>
      </c>
      <c r="G92" s="184">
        <f>[1]РАБ_БЮДЖ!N77</f>
        <v>610</v>
      </c>
      <c r="H92" s="191">
        <f>[1]РАБ_БЮДЖ!C77</f>
        <v>0</v>
      </c>
      <c r="I92" s="191">
        <f>[1]РАБ_БЮДЖ!D77</f>
        <v>0</v>
      </c>
      <c r="J92" s="191">
        <f>[1]РАБ_БЮДЖ!E77</f>
        <v>0</v>
      </c>
      <c r="K92" s="191">
        <f>[1]РАБ_БЮДЖ!F77</f>
        <v>103200</v>
      </c>
      <c r="L92" s="191">
        <f>[1]РАБ_БЮДЖ!G77</f>
        <v>47400</v>
      </c>
      <c r="M92" s="191">
        <f>[1]РАБ_БЮДЖ!H77</f>
        <v>39400</v>
      </c>
      <c r="N92" s="191">
        <f>[1]РАБ_БЮДЖ!I77</f>
        <v>14400</v>
      </c>
      <c r="Q92" s="52"/>
      <c r="R92" s="52"/>
      <c r="S92" s="52"/>
      <c r="T92" s="52"/>
      <c r="U92" s="52"/>
      <c r="V92" s="52"/>
    </row>
    <row r="93" spans="1:24" s="53" customFormat="1" ht="38.25" customHeight="1" x14ac:dyDescent="0.2">
      <c r="A93" s="251"/>
      <c r="B93" s="253" t="str">
        <f>'Табл 10 (2014 г.)'!B83</f>
        <v>Повышение квалификации работников учреждений социального обслуживания населения, в том числе по вопросам трудовых отношений и оплаты труда работников</v>
      </c>
      <c r="C93" s="255" t="s">
        <v>96</v>
      </c>
      <c r="D93" s="184">
        <f>[1]РАБ_БЮДЖ!K78</f>
        <v>800</v>
      </c>
      <c r="E93" s="184" t="str">
        <f>[1]РАБ_БЮДЖ!L78</f>
        <v>10 02</v>
      </c>
      <c r="F93" s="184" t="str">
        <f>[1]РАБ_БЮДЖ!M78</f>
        <v>03 0 2328</v>
      </c>
      <c r="G93" s="184">
        <f>[1]РАБ_БЮДЖ!N78</f>
        <v>610</v>
      </c>
      <c r="H93" s="191">
        <f>359-30</f>
        <v>329</v>
      </c>
      <c r="I93" s="191">
        <f>400-30</f>
        <v>370</v>
      </c>
      <c r="J93" s="191">
        <f>500-30</f>
        <v>470</v>
      </c>
      <c r="K93" s="191">
        <f>600-30</f>
        <v>570</v>
      </c>
      <c r="L93" s="191">
        <f>650-30</f>
        <v>620</v>
      </c>
      <c r="M93" s="191">
        <f>700-30</f>
        <v>670</v>
      </c>
      <c r="N93" s="191">
        <f>750-30</f>
        <v>720</v>
      </c>
      <c r="Q93" s="52"/>
      <c r="R93" s="52"/>
      <c r="S93" s="52"/>
      <c r="T93" s="52"/>
      <c r="U93" s="52"/>
      <c r="V93" s="52"/>
    </row>
    <row r="94" spans="1:24" s="53" customFormat="1" ht="21.75" customHeight="1" x14ac:dyDescent="0.2">
      <c r="A94" s="252"/>
      <c r="B94" s="254"/>
      <c r="C94" s="256"/>
      <c r="D94" s="184">
        <f>[1]РАБ_БЮДЖ!K80</f>
        <v>800</v>
      </c>
      <c r="E94" s="184" t="str">
        <f>[1]РАБ_БЮДЖ!L80</f>
        <v>10 02</v>
      </c>
      <c r="F94" s="184" t="s">
        <v>80</v>
      </c>
      <c r="G94" s="184">
        <f>[1]РАБ_БЮДЖ!N80</f>
        <v>610</v>
      </c>
      <c r="H94" s="191">
        <v>30</v>
      </c>
      <c r="I94" s="191">
        <v>30</v>
      </c>
      <c r="J94" s="191">
        <v>30</v>
      </c>
      <c r="K94" s="191">
        <v>30</v>
      </c>
      <c r="L94" s="191">
        <v>30</v>
      </c>
      <c r="M94" s="191">
        <v>30</v>
      </c>
      <c r="N94" s="191">
        <v>30</v>
      </c>
    </row>
    <row r="95" spans="1:24" s="53" customFormat="1" ht="54.75" customHeight="1" x14ac:dyDescent="0.2">
      <c r="A95" s="51"/>
      <c r="B95" s="13" t="s">
        <v>660</v>
      </c>
      <c r="C95" s="51" t="s">
        <v>96</v>
      </c>
      <c r="D95" s="184">
        <f>[1]РАБ_БЮДЖ!K79</f>
        <v>800</v>
      </c>
      <c r="E95" s="184" t="str">
        <f>[1]РАБ_БЮДЖ!L79</f>
        <v>10 02</v>
      </c>
      <c r="F95" s="184" t="str">
        <f>[1]РАБ_БЮДЖ!M79</f>
        <v>03 0 2328</v>
      </c>
      <c r="G95" s="184">
        <f>[1]РАБ_БЮДЖ!N79</f>
        <v>610</v>
      </c>
      <c r="H95" s="191">
        <f>[1]РАБ_БЮДЖ!C79</f>
        <v>0</v>
      </c>
      <c r="I95" s="191">
        <f>[1]РАБ_БЮДЖ!D79</f>
        <v>0</v>
      </c>
      <c r="J95" s="191">
        <f>[1]РАБ_БЮДЖ!E79</f>
        <v>0</v>
      </c>
      <c r="K95" s="191">
        <f>[1]РАБ_БЮДЖ!F79</f>
        <v>55</v>
      </c>
      <c r="L95" s="191">
        <f>[1]РАБ_БЮДЖ!G79</f>
        <v>60</v>
      </c>
      <c r="M95" s="191">
        <f>[1]РАБ_БЮДЖ!H79</f>
        <v>65</v>
      </c>
      <c r="N95" s="191">
        <f>[1]РАБ_БЮДЖ!I79</f>
        <v>70</v>
      </c>
    </row>
    <row r="96" spans="1:24" s="53" customFormat="1" ht="51" x14ac:dyDescent="0.2">
      <c r="A96" s="51"/>
      <c r="B96" s="13" t="str">
        <f>'Табл 10 (2014 г.)'!B85</f>
        <v>Внедрение программы социального сопровождения отдельных категорий граждан пожилого возраста в деятельность учреждений социального обслуживания</v>
      </c>
      <c r="C96" s="51" t="s">
        <v>96</v>
      </c>
      <c r="D96" s="184">
        <f>[1]РАБ_БЮДЖ!K80</f>
        <v>800</v>
      </c>
      <c r="E96" s="184" t="str">
        <f>[1]РАБ_БЮДЖ!L80</f>
        <v>10 02</v>
      </c>
      <c r="F96" s="184" t="str">
        <f>[1]РАБ_БЮДЖ!M80</f>
        <v>03 0 2328</v>
      </c>
      <c r="G96" s="184">
        <f>[1]РАБ_БЮДЖ!N80</f>
        <v>610</v>
      </c>
      <c r="H96" s="191">
        <f>[1]РАБ_БЮДЖ!C80</f>
        <v>0</v>
      </c>
      <c r="I96" s="191">
        <f>[1]РАБ_БЮДЖ!D80</f>
        <v>0</v>
      </c>
      <c r="J96" s="191">
        <f>[1]РАБ_БЮДЖ!E80</f>
        <v>0</v>
      </c>
      <c r="K96" s="191">
        <f>[1]РАБ_БЮДЖ!F80</f>
        <v>1300</v>
      </c>
      <c r="L96" s="191">
        <f>[1]РАБ_БЮДЖ!G80</f>
        <v>1500</v>
      </c>
      <c r="M96" s="191">
        <f>[1]РАБ_БЮДЖ!H80</f>
        <v>1700</v>
      </c>
      <c r="N96" s="191">
        <f>[1]РАБ_БЮДЖ!I80</f>
        <v>1200</v>
      </c>
    </row>
    <row r="97" spans="1:16" s="53" customFormat="1" ht="51" customHeight="1" x14ac:dyDescent="0.2">
      <c r="A97" s="51"/>
      <c r="B97" s="13" t="str">
        <f>'Табл 10 (2014 г.)'!B86</f>
        <v>Организация семинаров, совещаний для специалистов в области социального обслуживания  населения</v>
      </c>
      <c r="C97" s="51" t="s">
        <v>96</v>
      </c>
      <c r="D97" s="184">
        <f>[1]РАБ_БЮДЖ!K81</f>
        <v>800</v>
      </c>
      <c r="E97" s="184" t="str">
        <f>[1]РАБ_БЮДЖ!L81</f>
        <v>10 02</v>
      </c>
      <c r="F97" s="184" t="str">
        <f>[1]РАБ_БЮДЖ!M81</f>
        <v>03 0 2328</v>
      </c>
      <c r="G97" s="184">
        <f>[1]РАБ_БЮДЖ!N81</f>
        <v>610</v>
      </c>
      <c r="H97" s="191">
        <f>[1]РАБ_БЮДЖ!C81</f>
        <v>0</v>
      </c>
      <c r="I97" s="191">
        <f>[1]РАБ_БЮДЖ!D81</f>
        <v>0</v>
      </c>
      <c r="J97" s="191">
        <f>[1]РАБ_БЮДЖ!E81</f>
        <v>0</v>
      </c>
      <c r="K97" s="191">
        <f>[1]РАБ_БЮДЖ!F81</f>
        <v>350</v>
      </c>
      <c r="L97" s="191">
        <f>[1]РАБ_БЮДЖ!G81</f>
        <v>400</v>
      </c>
      <c r="M97" s="191">
        <f>[1]РАБ_БЮДЖ!H81</f>
        <v>450</v>
      </c>
      <c r="N97" s="191">
        <f>[1]РАБ_БЮДЖ!I81</f>
        <v>500</v>
      </c>
    </row>
    <row r="98" spans="1:16" ht="78" customHeight="1" x14ac:dyDescent="0.2">
      <c r="A98" s="48"/>
      <c r="B98" s="13" t="s">
        <v>609</v>
      </c>
      <c r="C98" s="51" t="s">
        <v>96</v>
      </c>
      <c r="D98" s="184">
        <f>[1]РАБ_БЮДЖ!K82</f>
        <v>800</v>
      </c>
      <c r="E98" s="184" t="str">
        <f>[1]РАБ_БЮДЖ!L82</f>
        <v>10 02</v>
      </c>
      <c r="F98" s="184" t="str">
        <f>[1]РАБ_БЮДЖ!M82</f>
        <v>03 0 2329</v>
      </c>
      <c r="G98" s="184">
        <f>[1]РАБ_БЮДЖ!N82</f>
        <v>240</v>
      </c>
      <c r="H98" s="191">
        <f>[1]РАБ_БЮДЖ!C82</f>
        <v>0</v>
      </c>
      <c r="I98" s="191">
        <f>[1]РАБ_БЮДЖ!D82</f>
        <v>0</v>
      </c>
      <c r="J98" s="191">
        <f>[1]РАБ_БЮДЖ!E82</f>
        <v>0</v>
      </c>
      <c r="K98" s="191">
        <f>[1]РАБ_БЮДЖ!F82</f>
        <v>30000</v>
      </c>
      <c r="L98" s="191">
        <f>[1]РАБ_БЮДЖ!G82</f>
        <v>20000</v>
      </c>
      <c r="M98" s="191">
        <f>[1]РАБ_БЮДЖ!H82</f>
        <v>16500</v>
      </c>
      <c r="N98" s="191">
        <f>[1]РАБ_БЮДЖ!I82</f>
        <v>7500</v>
      </c>
      <c r="P98" s="55"/>
    </row>
    <row r="99" spans="1:16" s="53" customFormat="1" ht="63.75" x14ac:dyDescent="0.2">
      <c r="A99" s="51"/>
      <c r="B99" s="13" t="str">
        <f>'Табл 10 (2014 г.)'!B88</f>
        <v>Предоставление субсидий некоммерческим организациям на реализацию проектов, направленных на улучшение положения граждан пожилого возраста, инвалидов и семей с детьми</v>
      </c>
      <c r="C99" s="51" t="s">
        <v>96</v>
      </c>
      <c r="D99" s="184">
        <f>[1]РАБ_БЮДЖ!K83</f>
        <v>800</v>
      </c>
      <c r="E99" s="184" t="str">
        <f>[1]РАБ_БЮДЖ!L83</f>
        <v>10 02</v>
      </c>
      <c r="F99" s="184" t="str">
        <f>[1]РАБ_БЮДЖ!M83</f>
        <v>-</v>
      </c>
      <c r="G99" s="184" t="str">
        <f>[1]РАБ_БЮДЖ!N83</f>
        <v>-</v>
      </c>
      <c r="H99" s="191">
        <f>[1]РАБ_БЮДЖ!C83</f>
        <v>0</v>
      </c>
      <c r="I99" s="191">
        <f>[1]РАБ_БЮДЖ!D83</f>
        <v>0</v>
      </c>
      <c r="J99" s="191">
        <f>[1]РАБ_БЮДЖ!E83</f>
        <v>0</v>
      </c>
      <c r="K99" s="191">
        <f>[1]РАБ_БЮДЖ!F83</f>
        <v>350</v>
      </c>
      <c r="L99" s="191">
        <f>[1]РАБ_БЮДЖ!G83</f>
        <v>400</v>
      </c>
      <c r="M99" s="191">
        <f>[1]РАБ_БЮДЖ!H83</f>
        <v>500</v>
      </c>
      <c r="N99" s="191">
        <f>[1]РАБ_БЮДЖ!I83</f>
        <v>550</v>
      </c>
    </row>
    <row r="100" spans="1:16" s="53" customFormat="1" ht="60.75" customHeight="1" x14ac:dyDescent="0.2">
      <c r="A100" s="51"/>
      <c r="B100" s="13" t="str">
        <f>'Табл 10 (2014 г.)'!B89</f>
        <v>Предоставление отдельным категориям граждан гарантированных государством социальных услуг в муниципальных учреждениях социального обслуживания населения</v>
      </c>
      <c r="C100" s="51" t="s">
        <v>96</v>
      </c>
      <c r="D100" s="184">
        <f>[1]РАБ_БЮДЖ!K84</f>
        <v>800</v>
      </c>
      <c r="E100" s="184" t="str">
        <f>[1]РАБ_БЮДЖ!L84</f>
        <v>10 02</v>
      </c>
      <c r="F100" s="184" t="s">
        <v>79</v>
      </c>
      <c r="G100" s="184">
        <f>[1]РАБ_БЮДЖ!N84</f>
        <v>530</v>
      </c>
      <c r="H100" s="191">
        <f>[1]РАБ_БЮДЖ!C84</f>
        <v>563631</v>
      </c>
      <c r="I100" s="191">
        <f>[1]РАБ_БЮДЖ!D84</f>
        <v>535801.69999999995</v>
      </c>
      <c r="J100" s="191">
        <f>[1]РАБ_БЮДЖ!E84</f>
        <v>514754.3</v>
      </c>
      <c r="K100" s="191">
        <f>[1]РАБ_БЮДЖ!F84</f>
        <v>1137165.7</v>
      </c>
      <c r="L100" s="191">
        <f>[1]РАБ_БЮДЖ!G84</f>
        <v>1236462.8</v>
      </c>
      <c r="M100" s="191">
        <f>[1]РАБ_БЮДЖ!H84</f>
        <v>743808.3</v>
      </c>
      <c r="N100" s="191">
        <f>[1]РАБ_БЮДЖ!I84</f>
        <v>772086.7</v>
      </c>
    </row>
    <row r="101" spans="1:16" s="53" customFormat="1" ht="55.5" customHeight="1" x14ac:dyDescent="0.2">
      <c r="A101" s="51"/>
      <c r="B101" s="13" t="str">
        <f>'Табл 10 (2014 г.)'!B90</f>
        <v>Оснащение муниципальных учреждений социального обслуживания граждан пожилого возраста и инвалидов автотранспортом</v>
      </c>
      <c r="C101" s="51" t="s">
        <v>96</v>
      </c>
      <c r="D101" s="184">
        <f>[1]РАБ_БЮДЖ!K85</f>
        <v>800</v>
      </c>
      <c r="E101" s="184" t="str">
        <f>[1]РАБ_БЮДЖ!L85</f>
        <v>10 02</v>
      </c>
      <c r="F101" s="184" t="s">
        <v>79</v>
      </c>
      <c r="G101" s="184">
        <f>[1]РАБ_БЮДЖ!N85</f>
        <v>530</v>
      </c>
      <c r="H101" s="191">
        <f>[1]РАБ_БЮДЖ!C85</f>
        <v>0</v>
      </c>
      <c r="I101" s="191">
        <f>[1]РАБ_БЮДЖ!D85</f>
        <v>0</v>
      </c>
      <c r="J101" s="191">
        <f>[1]РАБ_БЮДЖ!E85</f>
        <v>0</v>
      </c>
      <c r="K101" s="191">
        <f>[1]РАБ_БЮДЖ!F85</f>
        <v>2300</v>
      </c>
      <c r="L101" s="191">
        <f>[1]РАБ_БЮДЖ!G85</f>
        <v>2320</v>
      </c>
      <c r="M101" s="191">
        <f>[1]РАБ_БЮДЖ!H85</f>
        <v>1770</v>
      </c>
      <c r="N101" s="191">
        <f>[1]РАБ_БЮДЖ!I85</f>
        <v>0</v>
      </c>
    </row>
    <row r="102" spans="1:16" s="53" customFormat="1" ht="63.75" x14ac:dyDescent="0.2">
      <c r="A102" s="51"/>
      <c r="B102" s="13" t="s">
        <v>679</v>
      </c>
      <c r="C102" s="51" t="s">
        <v>96</v>
      </c>
      <c r="D102" s="184">
        <f>[1]РАБ_БЮДЖ!K86</f>
        <v>800</v>
      </c>
      <c r="E102" s="184" t="str">
        <f>[1]РАБ_БЮДЖ!L86</f>
        <v>10 06</v>
      </c>
      <c r="F102" s="184" t="str">
        <f>[1]РАБ_БЮДЖ!M86</f>
        <v>03 0 2231</v>
      </c>
      <c r="G102" s="184">
        <f>[1]РАБ_БЮДЖ!N86</f>
        <v>610</v>
      </c>
      <c r="H102" s="191">
        <v>1713.7</v>
      </c>
      <c r="I102" s="191">
        <v>1673.6</v>
      </c>
      <c r="J102" s="191">
        <v>1681.3</v>
      </c>
      <c r="K102" s="191">
        <v>2213.1999999999998</v>
      </c>
      <c r="L102" s="191">
        <v>2278.1</v>
      </c>
      <c r="M102" s="191">
        <v>1854.4</v>
      </c>
      <c r="N102" s="191">
        <v>1880.1</v>
      </c>
    </row>
    <row r="103" spans="1:16" s="53" customFormat="1" ht="55.5" customHeight="1" x14ac:dyDescent="0.2">
      <c r="A103" s="51"/>
      <c r="B103" s="13" t="s">
        <v>328</v>
      </c>
      <c r="C103" s="51" t="s">
        <v>96</v>
      </c>
      <c r="D103" s="184">
        <f>[1]РАБ_БЮДЖ!K87</f>
        <v>800</v>
      </c>
      <c r="E103" s="184" t="str">
        <f>[1]РАБ_БЮДЖ!L87</f>
        <v>10 06</v>
      </c>
      <c r="F103" s="184" t="str">
        <f>[1]РАБ_БЮДЖ!M87</f>
        <v>-</v>
      </c>
      <c r="G103" s="184" t="str">
        <f>[1]РАБ_БЮДЖ!N87</f>
        <v>-</v>
      </c>
      <c r="H103" s="191">
        <f>[1]РАБ_БЮДЖ!C87</f>
        <v>0</v>
      </c>
      <c r="I103" s="191">
        <f>[1]РАБ_БЮДЖ!D87</f>
        <v>0</v>
      </c>
      <c r="J103" s="191">
        <f>[1]РАБ_БЮДЖ!E87</f>
        <v>0</v>
      </c>
      <c r="K103" s="191">
        <f>[1]РАБ_БЮДЖ!F87</f>
        <v>440</v>
      </c>
      <c r="L103" s="191">
        <f>[1]РАБ_БЮДЖ!G87</f>
        <v>450</v>
      </c>
      <c r="M103" s="191">
        <f>[1]РАБ_БЮДЖ!H87</f>
        <v>460</v>
      </c>
      <c r="N103" s="191">
        <f>[1]РАБ_БЮДЖ!I87</f>
        <v>470</v>
      </c>
    </row>
    <row r="104" spans="1:16" s="53" customFormat="1" ht="51" customHeight="1" x14ac:dyDescent="0.2">
      <c r="A104" s="51"/>
      <c r="B104" s="13" t="str">
        <f>'Табл 10 (2014 г.)'!B93</f>
        <v>Проведение социологических опросов с целью изучения удовлетворенностью клиентов услугами учреждений социального обслуживания населения</v>
      </c>
      <c r="C104" s="51" t="s">
        <v>96</v>
      </c>
      <c r="D104" s="184">
        <f>[1]РАБ_БЮДЖ!K88</f>
        <v>800</v>
      </c>
      <c r="E104" s="184" t="str">
        <f>[1]РАБ_БЮДЖ!L88</f>
        <v>10 06</v>
      </c>
      <c r="F104" s="184" t="str">
        <f>[1]РАБ_БЮДЖ!M88</f>
        <v>-</v>
      </c>
      <c r="G104" s="184" t="str">
        <f>[1]РАБ_БЮДЖ!N88</f>
        <v>-</v>
      </c>
      <c r="H104" s="191">
        <f>[1]РАБ_БЮДЖ!C88</f>
        <v>0</v>
      </c>
      <c r="I104" s="191">
        <f>[1]РАБ_БЮДЖ!D88</f>
        <v>0</v>
      </c>
      <c r="J104" s="191">
        <f>[1]РАБ_БЮДЖ!E88</f>
        <v>0</v>
      </c>
      <c r="K104" s="191">
        <f>[1]РАБ_БЮДЖ!F88</f>
        <v>50</v>
      </c>
      <c r="L104" s="191">
        <f>[1]РАБ_БЮДЖ!G88</f>
        <v>50</v>
      </c>
      <c r="M104" s="191">
        <f>[1]РАБ_БЮДЖ!H88</f>
        <v>50</v>
      </c>
      <c r="N104" s="191">
        <f>[1]РАБ_БЮДЖ!I88</f>
        <v>50</v>
      </c>
    </row>
    <row r="105" spans="1:16" s="53" customFormat="1" ht="50.25" customHeight="1" x14ac:dyDescent="0.2">
      <c r="A105" s="51"/>
      <c r="B105" s="13" t="str">
        <f>'Табл 10 (2014 г.)'!B94</f>
        <v>Организация информационно-разъяснительной работы по вопросам предоставления социального обслуживания населению</v>
      </c>
      <c r="C105" s="51" t="s">
        <v>96</v>
      </c>
      <c r="D105" s="184">
        <f>[1]РАБ_БЮДЖ!K89</f>
        <v>800</v>
      </c>
      <c r="E105" s="184" t="str">
        <f>[1]РАБ_БЮДЖ!L89</f>
        <v>10 06</v>
      </c>
      <c r="F105" s="184" t="str">
        <f>[1]РАБ_БЮДЖ!M89</f>
        <v>-</v>
      </c>
      <c r="G105" s="184" t="str">
        <f>[1]РАБ_БЮДЖ!N89</f>
        <v>-</v>
      </c>
      <c r="H105" s="191">
        <f>[1]РАБ_БЮДЖ!C89</f>
        <v>0</v>
      </c>
      <c r="I105" s="191">
        <f>[1]РАБ_БЮДЖ!D89</f>
        <v>0</v>
      </c>
      <c r="J105" s="191">
        <f>[1]РАБ_БЮДЖ!E89</f>
        <v>0</v>
      </c>
      <c r="K105" s="191">
        <f>[1]РАБ_БЮДЖ!F89</f>
        <v>130</v>
      </c>
      <c r="L105" s="191">
        <f>[1]РАБ_БЮДЖ!G89</f>
        <v>140</v>
      </c>
      <c r="M105" s="191">
        <f>[1]РАБ_БЮДЖ!H89</f>
        <v>150</v>
      </c>
      <c r="N105" s="191">
        <f>[1]РАБ_БЮДЖ!I89</f>
        <v>160</v>
      </c>
    </row>
    <row r="106" spans="1:16" s="53" customFormat="1" ht="55.5" customHeight="1" x14ac:dyDescent="0.2">
      <c r="A106" s="51"/>
      <c r="B106" s="13" t="str">
        <f>'Табл 10 (2014 г.)'!B95</f>
        <v>Создание и ведение реестра поставщиков социальных услуг в Республике Карелия</v>
      </c>
      <c r="C106" s="51" t="s">
        <v>96</v>
      </c>
      <c r="D106" s="184">
        <f>[1]РАБ_БЮДЖ!K90</f>
        <v>800</v>
      </c>
      <c r="E106" s="184" t="str">
        <f>[1]РАБ_БЮДЖ!L90</f>
        <v>10 06</v>
      </c>
      <c r="F106" s="184" t="str">
        <f>[1]РАБ_БЮДЖ!M90</f>
        <v>-</v>
      </c>
      <c r="G106" s="184" t="str">
        <f>[1]РАБ_БЮДЖ!N90</f>
        <v>-</v>
      </c>
      <c r="H106" s="191">
        <f>[1]РАБ_БЮДЖ!C90</f>
        <v>0</v>
      </c>
      <c r="I106" s="191">
        <f>[1]РАБ_БЮДЖ!D90</f>
        <v>0</v>
      </c>
      <c r="J106" s="191">
        <f>[1]РАБ_БЮДЖ!E90</f>
        <v>0</v>
      </c>
      <c r="K106" s="191">
        <f>[1]РАБ_БЮДЖ!F90</f>
        <v>430</v>
      </c>
      <c r="L106" s="191">
        <f>[1]РАБ_БЮДЖ!G90</f>
        <v>440</v>
      </c>
      <c r="M106" s="191">
        <f>[1]РАБ_БЮДЖ!H90</f>
        <v>450</v>
      </c>
      <c r="N106" s="191">
        <f>[1]РАБ_БЮДЖ!I90</f>
        <v>460</v>
      </c>
    </row>
    <row r="107" spans="1:16" s="53" customFormat="1" x14ac:dyDescent="0.2">
      <c r="A107" s="56"/>
      <c r="B107" s="57"/>
      <c r="C107" s="56"/>
      <c r="D107" s="58"/>
      <c r="E107" s="58"/>
      <c r="F107" s="58"/>
      <c r="G107" s="58"/>
      <c r="H107" s="59"/>
      <c r="I107" s="59"/>
      <c r="J107" s="59"/>
      <c r="K107" s="59"/>
      <c r="L107" s="59"/>
      <c r="M107" s="59"/>
      <c r="N107" s="59"/>
    </row>
    <row r="108" spans="1:16" x14ac:dyDescent="0.2">
      <c r="A108" s="60" t="s">
        <v>363</v>
      </c>
    </row>
    <row r="109" spans="1:16" x14ac:dyDescent="0.2">
      <c r="A109" s="60" t="s">
        <v>680</v>
      </c>
    </row>
  </sheetData>
  <mergeCells count="21">
    <mergeCell ref="A3:K3"/>
    <mergeCell ref="A4:K4"/>
    <mergeCell ref="A7:A8"/>
    <mergeCell ref="B7:B8"/>
    <mergeCell ref="C7:C8"/>
    <mergeCell ref="D7:G7"/>
    <mergeCell ref="H7:N7"/>
    <mergeCell ref="A86:A89"/>
    <mergeCell ref="B86:B89"/>
    <mergeCell ref="A10:A14"/>
    <mergeCell ref="B10:B14"/>
    <mergeCell ref="A15:A18"/>
    <mergeCell ref="B15:B18"/>
    <mergeCell ref="A47:A50"/>
    <mergeCell ref="B47:B50"/>
    <mergeCell ref="A90:A91"/>
    <mergeCell ref="B90:B91"/>
    <mergeCell ref="C90:C91"/>
    <mergeCell ref="A93:A94"/>
    <mergeCell ref="B93:B94"/>
    <mergeCell ref="C93:C94"/>
  </mergeCells>
  <phoneticPr fontId="20" type="noConversion"/>
  <pageMargins left="0.17" right="0.28999999999999998" top="0.59" bottom="0.25" header="0.3" footer="0.2"/>
  <pageSetup paperSize="9" scale="7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>
    <tabColor indexed="11"/>
  </sheetPr>
  <dimension ref="A1:Y65"/>
  <sheetViews>
    <sheetView topLeftCell="A19" zoomScale="80" zoomScaleNormal="80" workbookViewId="0">
      <selection activeCell="C27" sqref="C27:C29"/>
    </sheetView>
  </sheetViews>
  <sheetFormatPr defaultRowHeight="12.75" x14ac:dyDescent="0.2"/>
  <cols>
    <col min="1" max="1" width="17.42578125" style="87" customWidth="1"/>
    <col min="2" max="2" width="36" style="87" customWidth="1"/>
    <col min="3" max="3" width="18.28515625" style="87" customWidth="1"/>
    <col min="4" max="4" width="29.42578125" style="87" customWidth="1"/>
    <col min="5" max="5" width="13" style="87" customWidth="1"/>
    <col min="6" max="6" width="13.140625" style="87" customWidth="1"/>
    <col min="7" max="10" width="13.28515625" style="87" customWidth="1"/>
    <col min="11" max="11" width="12.85546875" style="87" customWidth="1"/>
    <col min="12" max="12" width="11.28515625" style="87" hidden="1" customWidth="1"/>
    <col min="13" max="13" width="14.28515625" style="87" bestFit="1" customWidth="1"/>
    <col min="14" max="16384" width="9.140625" style="87"/>
  </cols>
  <sheetData>
    <row r="1" spans="1:13" x14ac:dyDescent="0.2">
      <c r="J1" s="270" t="s">
        <v>15</v>
      </c>
      <c r="K1" s="271"/>
      <c r="L1" s="133" t="s">
        <v>15</v>
      </c>
    </row>
    <row r="2" spans="1:13" x14ac:dyDescent="0.2">
      <c r="L2" s="133"/>
    </row>
    <row r="3" spans="1:13" ht="51.75" customHeight="1" x14ac:dyDescent="0.2">
      <c r="A3" s="274" t="s">
        <v>63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5" spans="1:13" x14ac:dyDescent="0.2">
      <c r="A5" s="202" t="s">
        <v>341</v>
      </c>
      <c r="B5" s="202" t="s">
        <v>593</v>
      </c>
      <c r="C5" s="202" t="s">
        <v>16</v>
      </c>
      <c r="D5" s="202"/>
      <c r="E5" s="202" t="s">
        <v>20</v>
      </c>
      <c r="F5" s="202"/>
      <c r="G5" s="202"/>
      <c r="H5" s="202"/>
      <c r="I5" s="202"/>
      <c r="J5" s="202"/>
      <c r="K5" s="202"/>
      <c r="L5" s="202"/>
    </row>
    <row r="6" spans="1:13" ht="98.25" customHeight="1" x14ac:dyDescent="0.2">
      <c r="A6" s="202"/>
      <c r="B6" s="202"/>
      <c r="C6" s="202"/>
      <c r="D6" s="202"/>
      <c r="E6" s="187">
        <v>2014</v>
      </c>
      <c r="F6" s="187">
        <v>2015</v>
      </c>
      <c r="G6" s="187">
        <v>2016</v>
      </c>
      <c r="H6" s="187">
        <v>2017</v>
      </c>
      <c r="I6" s="187">
        <v>2018</v>
      </c>
      <c r="J6" s="187">
        <v>2019</v>
      </c>
      <c r="K6" s="187">
        <v>2020</v>
      </c>
      <c r="L6" s="187" t="s">
        <v>21</v>
      </c>
    </row>
    <row r="7" spans="1:13" x14ac:dyDescent="0.2">
      <c r="A7" s="86">
        <v>1</v>
      </c>
      <c r="B7" s="86">
        <v>2</v>
      </c>
      <c r="C7" s="202">
        <v>3</v>
      </c>
      <c r="D7" s="202"/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</row>
    <row r="8" spans="1:13" s="137" customFormat="1" ht="29.25" customHeight="1" x14ac:dyDescent="0.2">
      <c r="A8" s="200" t="s">
        <v>610</v>
      </c>
      <c r="B8" s="265" t="s">
        <v>349</v>
      </c>
      <c r="C8" s="275" t="s">
        <v>22</v>
      </c>
      <c r="D8" s="275"/>
      <c r="E8" s="193">
        <f>SUM(E9:E16)</f>
        <v>1215958.1000000001</v>
      </c>
      <c r="F8" s="193">
        <f t="shared" ref="F8:K8" si="0">SUM(F9:F16)</f>
        <v>1172718.3999999999</v>
      </c>
      <c r="G8" s="193">
        <f t="shared" si="0"/>
        <v>1148624.8</v>
      </c>
      <c r="H8" s="193">
        <f t="shared" si="0"/>
        <v>1972699.4</v>
      </c>
      <c r="I8" s="193">
        <f t="shared" si="0"/>
        <v>2023603.1</v>
      </c>
      <c r="J8" s="193">
        <f t="shared" si="0"/>
        <v>1536370.4</v>
      </c>
      <c r="K8" s="193">
        <f t="shared" si="0"/>
        <v>1546564.5</v>
      </c>
      <c r="L8" s="135"/>
      <c r="M8" s="136"/>
    </row>
    <row r="9" spans="1:13" ht="50.25" customHeight="1" x14ac:dyDescent="0.2">
      <c r="A9" s="200"/>
      <c r="B9" s="266"/>
      <c r="C9" s="200" t="s">
        <v>23</v>
      </c>
      <c r="D9" s="88" t="s">
        <v>611</v>
      </c>
      <c r="E9" s="194">
        <f>SUM(E18,E27,E36)</f>
        <v>1006667.4999999999</v>
      </c>
      <c r="F9" s="194">
        <f t="shared" ref="F9:K9" si="1">SUM(F18,F27,F36)</f>
        <v>966960.99999999988</v>
      </c>
      <c r="G9" s="194">
        <f t="shared" si="1"/>
        <v>945233.8</v>
      </c>
      <c r="H9" s="194">
        <f t="shared" si="1"/>
        <v>1728447.9</v>
      </c>
      <c r="I9" s="194">
        <f t="shared" si="1"/>
        <v>1764095.2000000002</v>
      </c>
      <c r="J9" s="194">
        <f t="shared" si="1"/>
        <v>1261216.7</v>
      </c>
      <c r="K9" s="194">
        <f t="shared" si="1"/>
        <v>1255395.7</v>
      </c>
      <c r="L9" s="121"/>
      <c r="M9" s="136"/>
    </row>
    <row r="10" spans="1:13" ht="47.25" customHeight="1" x14ac:dyDescent="0.2">
      <c r="A10" s="200"/>
      <c r="B10" s="266"/>
      <c r="C10" s="200"/>
      <c r="D10" s="88" t="s">
        <v>24</v>
      </c>
      <c r="E10" s="194">
        <f t="shared" ref="E10:K16" si="2">SUM(E19,E28,E37)</f>
        <v>208615</v>
      </c>
      <c r="F10" s="194">
        <f t="shared" si="2"/>
        <v>205081.8</v>
      </c>
      <c r="G10" s="194">
        <f t="shared" si="2"/>
        <v>202715.4</v>
      </c>
      <c r="H10" s="194">
        <f t="shared" si="2"/>
        <v>243522.5</v>
      </c>
      <c r="I10" s="194">
        <f t="shared" si="2"/>
        <v>258766.9</v>
      </c>
      <c r="J10" s="194">
        <f t="shared" si="2"/>
        <v>274400.7</v>
      </c>
      <c r="K10" s="194">
        <f t="shared" si="2"/>
        <v>290403.8</v>
      </c>
      <c r="L10" s="121"/>
      <c r="M10" s="136"/>
    </row>
    <row r="11" spans="1:13" ht="65.25" customHeight="1" x14ac:dyDescent="0.2">
      <c r="A11" s="200"/>
      <c r="B11" s="266"/>
      <c r="C11" s="200"/>
      <c r="D11" s="88" t="s">
        <v>25</v>
      </c>
      <c r="E11" s="194">
        <f t="shared" si="2"/>
        <v>0</v>
      </c>
      <c r="F11" s="194">
        <f t="shared" si="2"/>
        <v>0</v>
      </c>
      <c r="G11" s="194">
        <f t="shared" si="2"/>
        <v>0</v>
      </c>
      <c r="H11" s="194">
        <f t="shared" si="2"/>
        <v>0</v>
      </c>
      <c r="I11" s="194">
        <f t="shared" si="2"/>
        <v>0</v>
      </c>
      <c r="J11" s="194">
        <f t="shared" si="2"/>
        <v>0</v>
      </c>
      <c r="K11" s="194">
        <f t="shared" si="2"/>
        <v>0</v>
      </c>
      <c r="L11" s="121"/>
      <c r="M11" s="136"/>
    </row>
    <row r="12" spans="1:13" x14ac:dyDescent="0.2">
      <c r="A12" s="200"/>
      <c r="B12" s="267"/>
      <c r="C12" s="200" t="s">
        <v>26</v>
      </c>
      <c r="D12" s="200"/>
      <c r="E12" s="194">
        <f t="shared" si="2"/>
        <v>0</v>
      </c>
      <c r="F12" s="194">
        <f t="shared" si="2"/>
        <v>0</v>
      </c>
      <c r="G12" s="194">
        <f t="shared" si="2"/>
        <v>0</v>
      </c>
      <c r="H12" s="194">
        <f t="shared" si="2"/>
        <v>0</v>
      </c>
      <c r="I12" s="194">
        <f t="shared" si="2"/>
        <v>0</v>
      </c>
      <c r="J12" s="194">
        <f t="shared" si="2"/>
        <v>0</v>
      </c>
      <c r="K12" s="194">
        <f t="shared" si="2"/>
        <v>0</v>
      </c>
      <c r="L12" s="121"/>
    </row>
    <row r="13" spans="1:13" x14ac:dyDescent="0.2">
      <c r="A13" s="200"/>
      <c r="B13" s="267"/>
      <c r="C13" s="200" t="s">
        <v>27</v>
      </c>
      <c r="D13" s="200"/>
      <c r="E13" s="194">
        <f t="shared" si="2"/>
        <v>0</v>
      </c>
      <c r="F13" s="194">
        <f t="shared" si="2"/>
        <v>0</v>
      </c>
      <c r="G13" s="194">
        <f t="shared" si="2"/>
        <v>0</v>
      </c>
      <c r="H13" s="194">
        <f t="shared" si="2"/>
        <v>0</v>
      </c>
      <c r="I13" s="194">
        <f t="shared" si="2"/>
        <v>0</v>
      </c>
      <c r="J13" s="194">
        <f t="shared" si="2"/>
        <v>0</v>
      </c>
      <c r="K13" s="194">
        <f t="shared" si="2"/>
        <v>0</v>
      </c>
      <c r="L13" s="121"/>
      <c r="M13" s="136"/>
    </row>
    <row r="14" spans="1:13" x14ac:dyDescent="0.2">
      <c r="A14" s="200"/>
      <c r="B14" s="267"/>
      <c r="C14" s="200" t="s">
        <v>28</v>
      </c>
      <c r="D14" s="200"/>
      <c r="E14" s="194">
        <f t="shared" si="2"/>
        <v>0</v>
      </c>
      <c r="F14" s="194">
        <f t="shared" si="2"/>
        <v>0</v>
      </c>
      <c r="G14" s="194">
        <f t="shared" si="2"/>
        <v>0</v>
      </c>
      <c r="H14" s="194">
        <f t="shared" si="2"/>
        <v>0</v>
      </c>
      <c r="I14" s="194">
        <f t="shared" si="2"/>
        <v>0</v>
      </c>
      <c r="J14" s="194">
        <f t="shared" si="2"/>
        <v>0</v>
      </c>
      <c r="K14" s="194">
        <f t="shared" si="2"/>
        <v>0</v>
      </c>
      <c r="L14" s="121"/>
    </row>
    <row r="15" spans="1:13" x14ac:dyDescent="0.2">
      <c r="A15" s="200"/>
      <c r="B15" s="267"/>
      <c r="C15" s="200" t="s">
        <v>29</v>
      </c>
      <c r="D15" s="200"/>
      <c r="E15" s="194">
        <f t="shared" si="2"/>
        <v>89.6</v>
      </c>
      <c r="F15" s="194">
        <f t="shared" si="2"/>
        <v>89.6</v>
      </c>
      <c r="G15" s="194">
        <f t="shared" si="2"/>
        <v>89.6</v>
      </c>
      <c r="H15" s="194">
        <f t="shared" si="2"/>
        <v>110</v>
      </c>
      <c r="I15" s="194">
        <f t="shared" si="2"/>
        <v>115</v>
      </c>
      <c r="J15" s="194">
        <f t="shared" si="2"/>
        <v>120</v>
      </c>
      <c r="K15" s="194">
        <f t="shared" si="2"/>
        <v>125</v>
      </c>
      <c r="L15" s="121"/>
    </row>
    <row r="16" spans="1:13" ht="12.75" customHeight="1" x14ac:dyDescent="0.2">
      <c r="A16" s="200"/>
      <c r="B16" s="268"/>
      <c r="C16" s="200" t="s">
        <v>59</v>
      </c>
      <c r="D16" s="200"/>
      <c r="E16" s="194">
        <f t="shared" si="2"/>
        <v>586</v>
      </c>
      <c r="F16" s="194">
        <f t="shared" si="2"/>
        <v>586</v>
      </c>
      <c r="G16" s="194">
        <f t="shared" si="2"/>
        <v>586</v>
      </c>
      <c r="H16" s="194">
        <f t="shared" si="2"/>
        <v>619</v>
      </c>
      <c r="I16" s="194">
        <f t="shared" si="2"/>
        <v>626</v>
      </c>
      <c r="J16" s="194">
        <f t="shared" si="2"/>
        <v>633</v>
      </c>
      <c r="K16" s="194">
        <f t="shared" si="2"/>
        <v>640</v>
      </c>
      <c r="L16" s="121"/>
    </row>
    <row r="17" spans="1:24" x14ac:dyDescent="0.2">
      <c r="A17" s="200" t="s">
        <v>355</v>
      </c>
      <c r="B17" s="200" t="s">
        <v>356</v>
      </c>
      <c r="C17" s="200" t="s">
        <v>350</v>
      </c>
      <c r="D17" s="200"/>
      <c r="E17" s="193">
        <f>SUM(E18:E25)</f>
        <v>123702.1</v>
      </c>
      <c r="F17" s="193">
        <f t="shared" ref="F17:L17" si="3">SUM(F18:F25)</f>
        <v>123618</v>
      </c>
      <c r="G17" s="193">
        <f t="shared" si="3"/>
        <v>123618</v>
      </c>
      <c r="H17" s="193">
        <f t="shared" si="3"/>
        <v>146577</v>
      </c>
      <c r="I17" s="193">
        <f t="shared" si="3"/>
        <v>154029</v>
      </c>
      <c r="J17" s="193">
        <f t="shared" si="3"/>
        <v>161247</v>
      </c>
      <c r="K17" s="193">
        <f t="shared" si="3"/>
        <v>168161</v>
      </c>
      <c r="L17" s="121">
        <f t="shared" si="3"/>
        <v>0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ht="45.75" customHeight="1" x14ac:dyDescent="0.2">
      <c r="A18" s="200"/>
      <c r="B18" s="200"/>
      <c r="C18" s="200" t="s">
        <v>23</v>
      </c>
      <c r="D18" s="88" t="s">
        <v>612</v>
      </c>
      <c r="E18" s="194">
        <f>[1]РАБ_БЮДЖ!C9</f>
        <v>449.1</v>
      </c>
      <c r="F18" s="194">
        <f>[1]РАБ_БЮДЖ!D9</f>
        <v>365</v>
      </c>
      <c r="G18" s="194">
        <f>[1]РАБ_БЮДЖ!E9</f>
        <v>365</v>
      </c>
      <c r="H18" s="194">
        <f>[1]РАБ_БЮДЖ!F9</f>
        <v>460</v>
      </c>
      <c r="I18" s="194">
        <f>[1]РАБ_БЮДЖ!G9</f>
        <v>460</v>
      </c>
      <c r="J18" s="194">
        <f>[1]РАБ_БЮДЖ!H9</f>
        <v>460</v>
      </c>
      <c r="K18" s="194">
        <f>[1]РАБ_БЮДЖ!I9</f>
        <v>460</v>
      </c>
      <c r="L18" s="121"/>
    </row>
    <row r="19" spans="1:24" ht="28.5" customHeight="1" x14ac:dyDescent="0.2">
      <c r="A19" s="200"/>
      <c r="B19" s="200"/>
      <c r="C19" s="200"/>
      <c r="D19" s="88" t="s">
        <v>31</v>
      </c>
      <c r="E19" s="194">
        <f>[1]РАБ_БЮДЖ!C10</f>
        <v>123253</v>
      </c>
      <c r="F19" s="194">
        <f>[1]РАБ_БЮДЖ!D10</f>
        <v>123253</v>
      </c>
      <c r="G19" s="194">
        <f>[1]РАБ_БЮДЖ!E10</f>
        <v>123253</v>
      </c>
      <c r="H19" s="194">
        <f>[1]РАБ_БЮДЖ!F10</f>
        <v>146117</v>
      </c>
      <c r="I19" s="194">
        <f>[1]РАБ_БЮДЖ!G10</f>
        <v>153569</v>
      </c>
      <c r="J19" s="194">
        <f>[1]РАБ_БЮДЖ!H10</f>
        <v>160787</v>
      </c>
      <c r="K19" s="194">
        <f>[1]РАБ_БЮДЖ!I10</f>
        <v>167701</v>
      </c>
      <c r="L19" s="121"/>
    </row>
    <row r="20" spans="1:24" ht="57" customHeight="1" x14ac:dyDescent="0.2">
      <c r="A20" s="200"/>
      <c r="B20" s="200"/>
      <c r="C20" s="200"/>
      <c r="D20" s="88" t="s">
        <v>25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21"/>
    </row>
    <row r="21" spans="1:24" x14ac:dyDescent="0.2">
      <c r="A21" s="200"/>
      <c r="B21" s="200"/>
      <c r="C21" s="200" t="s">
        <v>32</v>
      </c>
      <c r="D21" s="200"/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21"/>
    </row>
    <row r="22" spans="1:24" ht="30" customHeight="1" x14ac:dyDescent="0.2">
      <c r="A22" s="200"/>
      <c r="B22" s="200"/>
      <c r="C22" s="200" t="s">
        <v>27</v>
      </c>
      <c r="D22" s="200"/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21"/>
    </row>
    <row r="23" spans="1:24" ht="19.5" customHeight="1" x14ac:dyDescent="0.2">
      <c r="A23" s="200"/>
      <c r="B23" s="200"/>
      <c r="C23" s="200" t="s">
        <v>33</v>
      </c>
      <c r="D23" s="200"/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21"/>
    </row>
    <row r="24" spans="1:24" x14ac:dyDescent="0.2">
      <c r="A24" s="200"/>
      <c r="B24" s="200"/>
      <c r="C24" s="200" t="s">
        <v>34</v>
      </c>
      <c r="D24" s="200"/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21"/>
    </row>
    <row r="25" spans="1:24" ht="24" customHeight="1" x14ac:dyDescent="0.2">
      <c r="A25" s="200"/>
      <c r="B25" s="200"/>
      <c r="C25" s="200" t="s">
        <v>59</v>
      </c>
      <c r="D25" s="200"/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22">
        <v>0</v>
      </c>
    </row>
    <row r="26" spans="1:24" hidden="1" x14ac:dyDescent="0.2">
      <c r="A26" s="200" t="s">
        <v>358</v>
      </c>
      <c r="B26" s="200" t="s">
        <v>681</v>
      </c>
      <c r="C26" s="200" t="s">
        <v>350</v>
      </c>
      <c r="D26" s="200"/>
      <c r="E26" s="193">
        <f>SUM(E27:E34)</f>
        <v>103976.6</v>
      </c>
      <c r="F26" s="193">
        <f t="shared" ref="F26:L26" si="4">SUM(F27:F34)</f>
        <v>99534.6</v>
      </c>
      <c r="G26" s="193">
        <f t="shared" si="4"/>
        <v>96480.8</v>
      </c>
      <c r="H26" s="193">
        <f t="shared" si="4"/>
        <v>118670.5</v>
      </c>
      <c r="I26" s="193">
        <f t="shared" si="4"/>
        <v>128155.2</v>
      </c>
      <c r="J26" s="193">
        <f t="shared" si="4"/>
        <v>138397.70000000001</v>
      </c>
      <c r="K26" s="193">
        <f t="shared" si="4"/>
        <v>149458.70000000001</v>
      </c>
      <c r="L26" s="121" t="e">
        <f t="shared" si="4"/>
        <v>#REF!</v>
      </c>
      <c r="N26" s="134"/>
      <c r="O26" s="134"/>
      <c r="P26" s="134"/>
      <c r="Q26" s="134"/>
      <c r="R26" s="134"/>
      <c r="S26" s="134"/>
    </row>
    <row r="27" spans="1:24" ht="40.5" customHeight="1" x14ac:dyDescent="0.2">
      <c r="A27" s="200"/>
      <c r="B27" s="200"/>
      <c r="C27" s="200" t="s">
        <v>23</v>
      </c>
      <c r="D27" s="88" t="s">
        <v>612</v>
      </c>
      <c r="E27" s="194">
        <f>[1]РАБ_БЮДЖ!C69</f>
        <v>18407</v>
      </c>
      <c r="F27" s="194">
        <f>[1]РАБ_БЮДЖ!D69</f>
        <v>17498.2</v>
      </c>
      <c r="G27" s="194">
        <f>[1]РАБ_БЮДЖ!E69</f>
        <v>16810.8</v>
      </c>
      <c r="H27" s="194">
        <f>[1]РАБ_БЮДЖ!F69</f>
        <v>21004</v>
      </c>
      <c r="I27" s="194">
        <f>[1]РАБ_БЮДЖ!G69</f>
        <v>22684.3</v>
      </c>
      <c r="J27" s="194">
        <f>[1]РАБ_БЮДЖ!H69</f>
        <v>24499</v>
      </c>
      <c r="K27" s="194">
        <f>[1]РАБ_БЮДЖ!I69</f>
        <v>26458.9</v>
      </c>
      <c r="L27" s="121"/>
    </row>
    <row r="28" spans="1:24" ht="30.75" customHeight="1" x14ac:dyDescent="0.2">
      <c r="A28" s="200"/>
      <c r="B28" s="200"/>
      <c r="C28" s="200"/>
      <c r="D28" s="88" t="s">
        <v>31</v>
      </c>
      <c r="E28" s="194">
        <f>[1]РАБ_БЮДЖ!C70</f>
        <v>85362</v>
      </c>
      <c r="F28" s="194">
        <f>[1]РАБ_БЮДЖ!D70</f>
        <v>81828.800000000003</v>
      </c>
      <c r="G28" s="194">
        <f>[1]РАБ_БЮДЖ!E70</f>
        <v>79462.399999999994</v>
      </c>
      <c r="H28" s="194">
        <f>[1]РАБ_БЮДЖ!F70</f>
        <v>97405.5</v>
      </c>
      <c r="I28" s="194">
        <f>[1]РАБ_БЮДЖ!G70</f>
        <v>105197.9</v>
      </c>
      <c r="J28" s="194">
        <f>[1]РАБ_БЮДЖ!H70</f>
        <v>113613.7</v>
      </c>
      <c r="K28" s="194">
        <f>[1]РАБ_БЮДЖ!I70</f>
        <v>122702.8</v>
      </c>
      <c r="L28" s="121"/>
    </row>
    <row r="29" spans="1:24" ht="55.5" customHeight="1" x14ac:dyDescent="0.2">
      <c r="A29" s="200"/>
      <c r="B29" s="200"/>
      <c r="C29" s="200"/>
      <c r="D29" s="88" t="s">
        <v>25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21"/>
    </row>
    <row r="30" spans="1:24" x14ac:dyDescent="0.2">
      <c r="A30" s="200"/>
      <c r="B30" s="200"/>
      <c r="C30" s="200" t="s">
        <v>32</v>
      </c>
      <c r="D30" s="200"/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22" t="e">
        <f>[1]РАБ_БЮДЖ!J18</f>
        <v>#REF!</v>
      </c>
    </row>
    <row r="31" spans="1:24" ht="30.75" customHeight="1" x14ac:dyDescent="0.2">
      <c r="A31" s="200"/>
      <c r="B31" s="200"/>
      <c r="C31" s="200" t="s">
        <v>27</v>
      </c>
      <c r="D31" s="200"/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22">
        <v>0</v>
      </c>
    </row>
    <row r="32" spans="1:24" x14ac:dyDescent="0.2">
      <c r="A32" s="200"/>
      <c r="B32" s="200"/>
      <c r="C32" s="200" t="s">
        <v>33</v>
      </c>
      <c r="D32" s="200"/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22">
        <v>0</v>
      </c>
    </row>
    <row r="33" spans="1:25" x14ac:dyDescent="0.2">
      <c r="A33" s="200"/>
      <c r="B33" s="200"/>
      <c r="C33" s="200" t="s">
        <v>34</v>
      </c>
      <c r="D33" s="200"/>
      <c r="E33" s="194">
        <f>[1]РАБ_БЮДЖ!C19</f>
        <v>89.6</v>
      </c>
      <c r="F33" s="194">
        <f>[1]РАБ_БЮДЖ!D19</f>
        <v>89.6</v>
      </c>
      <c r="G33" s="194">
        <f>[1]РАБ_БЮДЖ!E19</f>
        <v>89.6</v>
      </c>
      <c r="H33" s="194">
        <f>[1]РАБ_БЮДЖ!F19</f>
        <v>110</v>
      </c>
      <c r="I33" s="194">
        <f>[1]РАБ_БЮДЖ!G19</f>
        <v>115</v>
      </c>
      <c r="J33" s="194">
        <f>[1]РАБ_БЮДЖ!H19</f>
        <v>120</v>
      </c>
      <c r="K33" s="194">
        <f>[1]РАБ_БЮДЖ!I19</f>
        <v>125</v>
      </c>
      <c r="L33" s="122" t="e">
        <f>[1]РАБ_БЮДЖ!J19</f>
        <v>#REF!</v>
      </c>
    </row>
    <row r="34" spans="1:25" x14ac:dyDescent="0.2">
      <c r="A34" s="200"/>
      <c r="B34" s="200"/>
      <c r="C34" s="200" t="s">
        <v>59</v>
      </c>
      <c r="D34" s="200"/>
      <c r="E34" s="194">
        <f>[1]РАБ_БЮДЖ!C17</f>
        <v>118</v>
      </c>
      <c r="F34" s="194">
        <f>[1]РАБ_БЮДЖ!D17</f>
        <v>118</v>
      </c>
      <c r="G34" s="194">
        <f>[1]РАБ_БЮДЖ!E17</f>
        <v>118</v>
      </c>
      <c r="H34" s="194">
        <f>[1]РАБ_БЮДЖ!F17</f>
        <v>151</v>
      </c>
      <c r="I34" s="194">
        <f>[1]РАБ_БЮДЖ!G17</f>
        <v>158</v>
      </c>
      <c r="J34" s="194">
        <f>[1]РАБ_БЮДЖ!H17</f>
        <v>165</v>
      </c>
      <c r="K34" s="194">
        <f>[1]РАБ_БЮДЖ!I17</f>
        <v>172</v>
      </c>
      <c r="L34" s="122" t="e">
        <f>[1]РАБ_БЮДЖ!J17</f>
        <v>#REF!</v>
      </c>
    </row>
    <row r="35" spans="1:25" x14ac:dyDescent="0.2">
      <c r="A35" s="200" t="s">
        <v>361</v>
      </c>
      <c r="B35" s="200" t="s">
        <v>257</v>
      </c>
      <c r="C35" s="200" t="s">
        <v>350</v>
      </c>
      <c r="D35" s="200"/>
      <c r="E35" s="193">
        <f t="shared" ref="E35:L35" si="5">SUM(E36:E43)</f>
        <v>988279.39999999991</v>
      </c>
      <c r="F35" s="193">
        <f t="shared" si="5"/>
        <v>949565.79999999993</v>
      </c>
      <c r="G35" s="193">
        <f t="shared" si="5"/>
        <v>928526</v>
      </c>
      <c r="H35" s="193">
        <f t="shared" si="5"/>
        <v>1707451.9</v>
      </c>
      <c r="I35" s="193">
        <f t="shared" si="5"/>
        <v>1741418.9000000001</v>
      </c>
      <c r="J35" s="193">
        <f t="shared" si="5"/>
        <v>1236725.7</v>
      </c>
      <c r="K35" s="193">
        <f t="shared" si="5"/>
        <v>1228944.8</v>
      </c>
      <c r="L35" s="121" t="e">
        <f t="shared" si="5"/>
        <v>#REF!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5" ht="42.75" customHeight="1" x14ac:dyDescent="0.2">
      <c r="A36" s="200"/>
      <c r="B36" s="200"/>
      <c r="C36" s="200" t="s">
        <v>23</v>
      </c>
      <c r="D36" s="88" t="s">
        <v>612</v>
      </c>
      <c r="E36" s="194">
        <f>[1]РАБ_БЮДЖ!C109</f>
        <v>987811.39999999991</v>
      </c>
      <c r="F36" s="194">
        <f>[1]РАБ_БЮДЖ!D109</f>
        <v>949097.79999999993</v>
      </c>
      <c r="G36" s="194">
        <f>[1]РАБ_БЮДЖ!E109</f>
        <v>928058</v>
      </c>
      <c r="H36" s="194">
        <f>[1]РАБ_БЮДЖ!F109</f>
        <v>1706983.9</v>
      </c>
      <c r="I36" s="194">
        <f>[1]РАБ_БЮДЖ!G109</f>
        <v>1740950.9000000001</v>
      </c>
      <c r="J36" s="194">
        <f>[1]РАБ_БЮДЖ!H109</f>
        <v>1236257.7</v>
      </c>
      <c r="K36" s="194">
        <f>[1]РАБ_БЮДЖ!I109</f>
        <v>1228476.8</v>
      </c>
      <c r="L36" s="121"/>
    </row>
    <row r="37" spans="1:25" ht="27.75" customHeight="1" x14ac:dyDescent="0.2">
      <c r="A37" s="200"/>
      <c r="B37" s="200"/>
      <c r="C37" s="200"/>
      <c r="D37" s="88" t="s">
        <v>31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21"/>
    </row>
    <row r="38" spans="1:25" ht="58.5" customHeight="1" x14ac:dyDescent="0.2">
      <c r="A38" s="200"/>
      <c r="B38" s="200"/>
      <c r="C38" s="200"/>
      <c r="D38" s="88" t="s">
        <v>25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21"/>
    </row>
    <row r="39" spans="1:25" x14ac:dyDescent="0.2">
      <c r="A39" s="200"/>
      <c r="B39" s="200"/>
      <c r="C39" s="200" t="s">
        <v>32</v>
      </c>
      <c r="D39" s="200"/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21"/>
    </row>
    <row r="40" spans="1:25" x14ac:dyDescent="0.2">
      <c r="A40" s="200"/>
      <c r="B40" s="200"/>
      <c r="C40" s="200" t="s">
        <v>27</v>
      </c>
      <c r="D40" s="200"/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21"/>
    </row>
    <row r="41" spans="1:25" x14ac:dyDescent="0.2">
      <c r="A41" s="200"/>
      <c r="B41" s="200"/>
      <c r="C41" s="200" t="s">
        <v>33</v>
      </c>
      <c r="D41" s="200"/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  <c r="K41" s="194">
        <v>0</v>
      </c>
      <c r="L41" s="121"/>
    </row>
    <row r="42" spans="1:25" x14ac:dyDescent="0.2">
      <c r="A42" s="200"/>
      <c r="B42" s="200"/>
      <c r="C42" s="200" t="s">
        <v>34</v>
      </c>
      <c r="D42" s="200"/>
      <c r="E42" s="194">
        <v>0</v>
      </c>
      <c r="F42" s="194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121"/>
    </row>
    <row r="43" spans="1:25" x14ac:dyDescent="0.2">
      <c r="A43" s="200"/>
      <c r="B43" s="200"/>
      <c r="C43" s="200" t="s">
        <v>59</v>
      </c>
      <c r="D43" s="200"/>
      <c r="E43" s="194">
        <f>[1]РАБ_БЮДЖ!C23</f>
        <v>468</v>
      </c>
      <c r="F43" s="194">
        <f>[1]РАБ_БЮДЖ!D23</f>
        <v>468</v>
      </c>
      <c r="G43" s="194">
        <f>[1]РАБ_БЮДЖ!E23</f>
        <v>468</v>
      </c>
      <c r="H43" s="194">
        <f>[1]РАБ_БЮДЖ!F23</f>
        <v>468</v>
      </c>
      <c r="I43" s="194">
        <f>[1]РАБ_БЮДЖ!G23</f>
        <v>468</v>
      </c>
      <c r="J43" s="194">
        <f>[1]РАБ_БЮДЖ!H23</f>
        <v>468</v>
      </c>
      <c r="K43" s="194">
        <f>[1]РАБ_БЮДЖ!I23</f>
        <v>468</v>
      </c>
      <c r="L43" s="122" t="e">
        <f>[1]РАБ_БЮДЖ!J23</f>
        <v>#REF!</v>
      </c>
    </row>
    <row r="44" spans="1:25" hidden="1" x14ac:dyDescent="0.2">
      <c r="A44" s="88"/>
      <c r="B44" s="88"/>
      <c r="C44" s="88"/>
      <c r="D44" s="88"/>
      <c r="E44" s="121"/>
      <c r="F44" s="121"/>
      <c r="G44" s="121"/>
      <c r="H44" s="121"/>
      <c r="I44" s="121"/>
      <c r="J44" s="121"/>
      <c r="K44" s="121"/>
      <c r="L44" s="121"/>
    </row>
    <row r="45" spans="1:25" hidden="1" x14ac:dyDescent="0.2">
      <c r="A45" s="88"/>
      <c r="B45" s="88"/>
      <c r="C45" s="88"/>
      <c r="D45" s="88"/>
      <c r="E45" s="121"/>
      <c r="F45" s="121"/>
      <c r="G45" s="121"/>
      <c r="H45" s="121"/>
      <c r="I45" s="121"/>
      <c r="J45" s="121"/>
      <c r="K45" s="121"/>
      <c r="L45" s="121"/>
    </row>
    <row r="46" spans="1:25" hidden="1" x14ac:dyDescent="0.2">
      <c r="A46" s="88"/>
      <c r="B46" s="88"/>
      <c r="C46" s="88"/>
      <c r="D46" s="88"/>
      <c r="E46" s="121"/>
      <c r="F46" s="121"/>
      <c r="G46" s="121"/>
      <c r="H46" s="121"/>
      <c r="I46" s="121"/>
      <c r="J46" s="121"/>
      <c r="K46" s="121"/>
      <c r="L46" s="121"/>
    </row>
    <row r="47" spans="1:25" hidden="1" x14ac:dyDescent="0.2">
      <c r="A47" s="88"/>
      <c r="B47" s="88"/>
      <c r="C47" s="88"/>
      <c r="D47" s="88"/>
      <c r="E47" s="121"/>
      <c r="F47" s="121"/>
      <c r="G47" s="121"/>
      <c r="H47" s="121"/>
      <c r="I47" s="121"/>
      <c r="J47" s="121"/>
      <c r="K47" s="121"/>
      <c r="L47" s="121"/>
    </row>
    <row r="48" spans="1:25" hidden="1" x14ac:dyDescent="0.2">
      <c r="A48" s="88"/>
      <c r="B48" s="88"/>
      <c r="C48" s="88"/>
      <c r="D48" s="88"/>
      <c r="E48" s="121"/>
      <c r="F48" s="121"/>
      <c r="G48" s="121"/>
      <c r="H48" s="121"/>
      <c r="I48" s="121"/>
      <c r="J48" s="121"/>
      <c r="K48" s="121"/>
      <c r="L48" s="121"/>
    </row>
    <row r="49" spans="1:12" hidden="1" x14ac:dyDescent="0.2">
      <c r="A49" s="88"/>
      <c r="B49" s="88"/>
      <c r="C49" s="88"/>
      <c r="D49" s="88"/>
      <c r="E49" s="121"/>
      <c r="F49" s="121"/>
      <c r="G49" s="121"/>
      <c r="H49" s="121"/>
      <c r="I49" s="121"/>
      <c r="J49" s="121"/>
      <c r="K49" s="121"/>
      <c r="L49" s="121"/>
    </row>
    <row r="50" spans="1:12" hidden="1" x14ac:dyDescent="0.2">
      <c r="A50" s="88"/>
      <c r="B50" s="88"/>
      <c r="C50" s="88"/>
      <c r="D50" s="88"/>
      <c r="E50" s="121"/>
      <c r="F50" s="121"/>
      <c r="G50" s="121"/>
      <c r="H50" s="121"/>
      <c r="I50" s="121"/>
      <c r="J50" s="121"/>
      <c r="K50" s="121"/>
      <c r="L50" s="121"/>
    </row>
    <row r="51" spans="1:12" hidden="1" x14ac:dyDescent="0.2">
      <c r="A51" s="88"/>
      <c r="B51" s="88"/>
      <c r="C51" s="88"/>
      <c r="D51" s="88"/>
      <c r="E51" s="121"/>
      <c r="F51" s="121"/>
      <c r="G51" s="121"/>
      <c r="H51" s="121"/>
      <c r="I51" s="121"/>
      <c r="J51" s="121"/>
      <c r="K51" s="121"/>
      <c r="L51" s="121"/>
    </row>
    <row r="52" spans="1:12" hidden="1" x14ac:dyDescent="0.2">
      <c r="A52" s="88"/>
      <c r="B52" s="88"/>
      <c r="C52" s="88"/>
      <c r="D52" s="88"/>
      <c r="E52" s="121"/>
      <c r="F52" s="121"/>
      <c r="G52" s="121"/>
      <c r="H52" s="121"/>
      <c r="I52" s="121"/>
      <c r="J52" s="121"/>
      <c r="K52" s="121"/>
      <c r="L52" s="121"/>
    </row>
    <row r="53" spans="1:12" hidden="1" x14ac:dyDescent="0.2">
      <c r="A53" s="88"/>
      <c r="B53" s="88"/>
      <c r="C53" s="88"/>
      <c r="D53" s="88"/>
      <c r="E53" s="121"/>
      <c r="F53" s="121"/>
      <c r="G53" s="121"/>
      <c r="H53" s="121"/>
      <c r="I53" s="121"/>
      <c r="J53" s="121"/>
      <c r="K53" s="121"/>
      <c r="L53" s="121"/>
    </row>
    <row r="54" spans="1:12" hidden="1" x14ac:dyDescent="0.2">
      <c r="A54" s="200" t="s">
        <v>35</v>
      </c>
      <c r="B54" s="200"/>
      <c r="C54" s="272" t="s">
        <v>350</v>
      </c>
      <c r="D54" s="273"/>
      <c r="E54" s="121"/>
      <c r="F54" s="121"/>
      <c r="G54" s="121"/>
      <c r="H54" s="121"/>
      <c r="I54" s="121"/>
      <c r="J54" s="121"/>
      <c r="K54" s="121"/>
      <c r="L54" s="121"/>
    </row>
    <row r="55" spans="1:12" ht="38.25" hidden="1" x14ac:dyDescent="0.2">
      <c r="A55" s="200"/>
      <c r="B55" s="200"/>
      <c r="C55" s="200" t="s">
        <v>23</v>
      </c>
      <c r="D55" s="88" t="s">
        <v>30</v>
      </c>
      <c r="E55" s="269"/>
      <c r="F55" s="121"/>
      <c r="G55" s="121"/>
      <c r="H55" s="121"/>
      <c r="I55" s="121"/>
      <c r="J55" s="269"/>
      <c r="K55" s="269"/>
      <c r="L55" s="269"/>
    </row>
    <row r="56" spans="1:12" ht="25.5" hidden="1" x14ac:dyDescent="0.2">
      <c r="A56" s="200"/>
      <c r="B56" s="200"/>
      <c r="C56" s="200"/>
      <c r="D56" s="88" t="s">
        <v>36</v>
      </c>
      <c r="E56" s="269"/>
      <c r="F56" s="121"/>
      <c r="G56" s="121"/>
      <c r="H56" s="121"/>
      <c r="I56" s="121"/>
      <c r="J56" s="269"/>
      <c r="K56" s="269"/>
      <c r="L56" s="269"/>
    </row>
    <row r="57" spans="1:12" ht="51" hidden="1" x14ac:dyDescent="0.2">
      <c r="A57" s="200"/>
      <c r="B57" s="200"/>
      <c r="C57" s="200"/>
      <c r="D57" s="88" t="s">
        <v>25</v>
      </c>
      <c r="E57" s="121"/>
      <c r="F57" s="121"/>
      <c r="G57" s="121"/>
      <c r="H57" s="121"/>
      <c r="I57" s="121"/>
      <c r="J57" s="121"/>
      <c r="K57" s="121"/>
      <c r="L57" s="121"/>
    </row>
    <row r="58" spans="1:12" hidden="1" x14ac:dyDescent="0.2">
      <c r="A58" s="200"/>
      <c r="B58" s="200"/>
      <c r="C58" s="200" t="s">
        <v>32</v>
      </c>
      <c r="D58" s="200"/>
      <c r="E58" s="121"/>
      <c r="F58" s="121"/>
      <c r="G58" s="121"/>
      <c r="H58" s="121"/>
      <c r="I58" s="121"/>
      <c r="J58" s="121"/>
      <c r="K58" s="121"/>
      <c r="L58" s="121"/>
    </row>
    <row r="59" spans="1:12" hidden="1" x14ac:dyDescent="0.2">
      <c r="A59" s="200"/>
      <c r="B59" s="200"/>
      <c r="C59" s="200" t="s">
        <v>27</v>
      </c>
      <c r="D59" s="200"/>
      <c r="E59" s="121"/>
      <c r="F59" s="121"/>
      <c r="G59" s="121"/>
      <c r="H59" s="121"/>
      <c r="I59" s="121"/>
      <c r="J59" s="121"/>
      <c r="K59" s="121"/>
      <c r="L59" s="121"/>
    </row>
    <row r="60" spans="1:12" hidden="1" x14ac:dyDescent="0.2">
      <c r="A60" s="200"/>
      <c r="B60" s="200"/>
      <c r="C60" s="200" t="s">
        <v>28</v>
      </c>
      <c r="D60" s="200"/>
      <c r="E60" s="121"/>
      <c r="F60" s="121"/>
      <c r="G60" s="121"/>
      <c r="H60" s="121"/>
      <c r="I60" s="121"/>
      <c r="J60" s="121"/>
      <c r="K60" s="121"/>
      <c r="L60" s="121"/>
    </row>
    <row r="62" spans="1:12" ht="17.25" customHeight="1" x14ac:dyDescent="0.2">
      <c r="A62" s="264" t="s">
        <v>37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</row>
    <row r="63" spans="1:12" ht="27.75" customHeight="1" x14ac:dyDescent="0.2">
      <c r="A63" s="264" t="s">
        <v>682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</row>
    <row r="64" spans="1:12" x14ac:dyDescent="0.2">
      <c r="A64" s="138" t="s">
        <v>38</v>
      </c>
    </row>
    <row r="65" spans="1:1" x14ac:dyDescent="0.2">
      <c r="A65" s="138" t="s">
        <v>39</v>
      </c>
    </row>
  </sheetData>
  <mergeCells count="56">
    <mergeCell ref="B35:B43"/>
    <mergeCell ref="C41:D41"/>
    <mergeCell ref="C43:D43"/>
    <mergeCell ref="C35:D35"/>
    <mergeCell ref="C36:C38"/>
    <mergeCell ref="C39:D39"/>
    <mergeCell ref="C40:D40"/>
    <mergeCell ref="C42:D42"/>
    <mergeCell ref="A5:A6"/>
    <mergeCell ref="B5:B6"/>
    <mergeCell ref="C5:D6"/>
    <mergeCell ref="E5:L5"/>
    <mergeCell ref="A26:A34"/>
    <mergeCell ref="A17:A25"/>
    <mergeCell ref="B17:B25"/>
    <mergeCell ref="C14:D14"/>
    <mergeCell ref="C16:D16"/>
    <mergeCell ref="C7:D7"/>
    <mergeCell ref="A8:A16"/>
    <mergeCell ref="C8:D8"/>
    <mergeCell ref="B26:B34"/>
    <mergeCell ref="C26:D26"/>
    <mergeCell ref="C27:C29"/>
    <mergeCell ref="C30:D30"/>
    <mergeCell ref="J1:K1"/>
    <mergeCell ref="A62:L62"/>
    <mergeCell ref="C54:D54"/>
    <mergeCell ref="C17:D17"/>
    <mergeCell ref="C18:C20"/>
    <mergeCell ref="C21:D21"/>
    <mergeCell ref="C22:D22"/>
    <mergeCell ref="C23:D23"/>
    <mergeCell ref="C25:D25"/>
    <mergeCell ref="C24:D24"/>
    <mergeCell ref="C33:D33"/>
    <mergeCell ref="C15:D15"/>
    <mergeCell ref="C9:C11"/>
    <mergeCell ref="C12:D12"/>
    <mergeCell ref="C13:D13"/>
    <mergeCell ref="A3:L3"/>
    <mergeCell ref="A63:L63"/>
    <mergeCell ref="B8:B16"/>
    <mergeCell ref="E55:E56"/>
    <mergeCell ref="J55:J56"/>
    <mergeCell ref="K55:K56"/>
    <mergeCell ref="L55:L56"/>
    <mergeCell ref="A54:A60"/>
    <mergeCell ref="B54:B60"/>
    <mergeCell ref="C55:C57"/>
    <mergeCell ref="C58:D58"/>
    <mergeCell ref="C59:D59"/>
    <mergeCell ref="C60:D60"/>
    <mergeCell ref="C31:D31"/>
    <mergeCell ref="C32:D32"/>
    <mergeCell ref="C34:D34"/>
    <mergeCell ref="A35:A43"/>
  </mergeCells>
  <phoneticPr fontId="20" type="noConversion"/>
  <pageMargins left="0.2" right="0.28999999999999998" top="0.61" bottom="0.26" header="0.18" footer="0.19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O93"/>
  <sheetViews>
    <sheetView topLeftCell="A70" zoomScaleNormal="100" workbookViewId="0">
      <selection activeCell="C73" sqref="C73:C75"/>
    </sheetView>
  </sheetViews>
  <sheetFormatPr defaultRowHeight="12.75" x14ac:dyDescent="0.2"/>
  <cols>
    <col min="1" max="1" width="4.7109375" style="61" customWidth="1"/>
    <col min="2" max="2" width="19.42578125" style="61" customWidth="1"/>
    <col min="3" max="3" width="23.7109375" style="61" customWidth="1"/>
    <col min="4" max="4" width="7.85546875" style="61" customWidth="1"/>
    <col min="5" max="5" width="9.7109375" style="61" customWidth="1"/>
    <col min="6" max="6" width="9.42578125" style="61" customWidth="1"/>
    <col min="7" max="7" width="18.140625" style="61" customWidth="1"/>
    <col min="8" max="8" width="11.5703125" style="61" customWidth="1"/>
    <col min="9" max="10" width="10" style="61" customWidth="1"/>
    <col min="11" max="11" width="10.140625" style="61" customWidth="1"/>
    <col min="12" max="12" width="10.28515625" style="61" customWidth="1"/>
    <col min="13" max="13" width="10.140625" style="61" customWidth="1"/>
    <col min="14" max="14" width="10" style="61" customWidth="1"/>
    <col min="15" max="16384" width="9.140625" style="61"/>
  </cols>
  <sheetData>
    <row r="1" spans="1:14" x14ac:dyDescent="0.2">
      <c r="M1" s="288" t="s">
        <v>364</v>
      </c>
      <c r="N1" s="288"/>
    </row>
    <row r="2" spans="1:14" s="62" customFormat="1" ht="15.75" x14ac:dyDescent="0.25">
      <c r="A2" s="289" t="s">
        <v>365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62" customFormat="1" ht="36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5" spans="1:14" ht="17.25" customHeight="1" x14ac:dyDescent="0.2">
      <c r="A5" s="291" t="s">
        <v>528</v>
      </c>
      <c r="B5" s="212" t="s">
        <v>366</v>
      </c>
      <c r="C5" s="212" t="s">
        <v>613</v>
      </c>
      <c r="D5" s="293" t="s">
        <v>368</v>
      </c>
      <c r="E5" s="294"/>
      <c r="F5" s="295"/>
      <c r="G5" s="212" t="s">
        <v>369</v>
      </c>
      <c r="H5" s="290" t="s">
        <v>370</v>
      </c>
      <c r="I5" s="290"/>
      <c r="J5" s="290"/>
      <c r="K5" s="290"/>
      <c r="L5" s="290"/>
      <c r="M5" s="290"/>
      <c r="N5" s="290"/>
    </row>
    <row r="6" spans="1:14" ht="15.75" customHeight="1" x14ac:dyDescent="0.2">
      <c r="A6" s="292"/>
      <c r="B6" s="292"/>
      <c r="C6" s="292"/>
      <c r="D6" s="296"/>
      <c r="E6" s="297"/>
      <c r="F6" s="298"/>
      <c r="G6" s="292"/>
      <c r="H6" s="192">
        <v>2014</v>
      </c>
      <c r="I6" s="192">
        <v>2015</v>
      </c>
      <c r="J6" s="192">
        <v>2016</v>
      </c>
      <c r="K6" s="26">
        <v>2017</v>
      </c>
      <c r="L6" s="26">
        <v>2018</v>
      </c>
      <c r="M6" s="26">
        <v>2019</v>
      </c>
      <c r="N6" s="26">
        <v>2020</v>
      </c>
    </row>
    <row r="7" spans="1:14" ht="24" x14ac:dyDescent="0.2">
      <c r="A7" s="276" t="s">
        <v>614</v>
      </c>
      <c r="B7" s="251" t="s">
        <v>616</v>
      </c>
      <c r="C7" s="355" t="s">
        <v>683</v>
      </c>
      <c r="D7" s="63"/>
      <c r="E7" s="64"/>
      <c r="F7" s="65"/>
      <c r="G7" s="66" t="s">
        <v>371</v>
      </c>
      <c r="H7" s="67">
        <f>ROUND(H9/H8,2)</f>
        <v>11.73</v>
      </c>
      <c r="I7" s="67">
        <f>ROUND(I9/I8,2)</f>
        <v>12.25</v>
      </c>
      <c r="J7" s="67">
        <f>ROUND(J9/J8,2)</f>
        <v>12.8</v>
      </c>
      <c r="K7" s="67">
        <f>ROUND(K9/K8,2)</f>
        <v>13.39</v>
      </c>
      <c r="L7" s="67">
        <f>ROUND(K7*104.5/100,2)</f>
        <v>13.99</v>
      </c>
      <c r="M7" s="67">
        <f>ROUND(L7*104.5/100,2)</f>
        <v>14.62</v>
      </c>
      <c r="N7" s="67">
        <f>ROUND(M7*104.5/100,2)</f>
        <v>15.28</v>
      </c>
    </row>
    <row r="8" spans="1:14" ht="24" x14ac:dyDescent="0.2">
      <c r="A8" s="277"/>
      <c r="B8" s="279"/>
      <c r="C8" s="356"/>
      <c r="D8" s="68"/>
      <c r="E8" s="69"/>
      <c r="F8" s="70"/>
      <c r="G8" s="66" t="s">
        <v>372</v>
      </c>
      <c r="H8" s="71">
        <v>6290</v>
      </c>
      <c r="I8" s="71">
        <v>6330</v>
      </c>
      <c r="J8" s="71">
        <v>6370</v>
      </c>
      <c r="K8" s="71">
        <v>6230</v>
      </c>
      <c r="L8" s="71">
        <v>6230</v>
      </c>
      <c r="M8" s="71">
        <v>6230</v>
      </c>
      <c r="N8" s="71">
        <v>6230</v>
      </c>
    </row>
    <row r="9" spans="1:14" ht="48" customHeight="1" x14ac:dyDescent="0.2">
      <c r="A9" s="278"/>
      <c r="B9" s="280"/>
      <c r="C9" s="357"/>
      <c r="D9" s="72" t="s">
        <v>373</v>
      </c>
      <c r="E9" s="73" t="s">
        <v>374</v>
      </c>
      <c r="F9" s="74" t="s">
        <v>375</v>
      </c>
      <c r="G9" s="66" t="s">
        <v>376</v>
      </c>
      <c r="H9" s="75">
        <f>[1]РАБ_БЮДЖ!C16</f>
        <v>73804.800000000003</v>
      </c>
      <c r="I9" s="75">
        <f>[1]РАБ_БЮДЖ!D16</f>
        <v>77568.2</v>
      </c>
      <c r="J9" s="75">
        <f>[1]РАБ_БЮДЖ!E16</f>
        <v>81523.8</v>
      </c>
      <c r="K9" s="75">
        <f>[1]РАБ_БЮДЖ!F16</f>
        <v>83410</v>
      </c>
      <c r="L9" s="75">
        <f>[1]РАБ_БЮДЖ!G16</f>
        <v>87157.7</v>
      </c>
      <c r="M9" s="75">
        <f>[1]РАБ_БЮДЖ!H16</f>
        <v>91082.6</v>
      </c>
      <c r="N9" s="75">
        <f>[1]РАБ_БЮДЖ!I16</f>
        <v>95194.4</v>
      </c>
    </row>
    <row r="10" spans="1:14" ht="24.75" customHeight="1" x14ac:dyDescent="0.2">
      <c r="A10" s="276" t="s">
        <v>615</v>
      </c>
      <c r="B10" s="251" t="s">
        <v>589</v>
      </c>
      <c r="C10" s="355" t="s">
        <v>684</v>
      </c>
      <c r="D10" s="63"/>
      <c r="E10" s="64"/>
      <c r="F10" s="65"/>
      <c r="G10" s="66" t="s">
        <v>371</v>
      </c>
      <c r="H10" s="67">
        <f t="shared" ref="H10:N10" si="0">ROUND(H12/H11,2)</f>
        <v>0.48</v>
      </c>
      <c r="I10" s="67">
        <f t="shared" si="0"/>
        <v>0.48</v>
      </c>
      <c r="J10" s="67">
        <f t="shared" si="0"/>
        <v>0.48</v>
      </c>
      <c r="K10" s="67">
        <f t="shared" si="0"/>
        <v>0.48</v>
      </c>
      <c r="L10" s="67">
        <f t="shared" si="0"/>
        <v>0.48</v>
      </c>
      <c r="M10" s="67">
        <f t="shared" si="0"/>
        <v>0.48</v>
      </c>
      <c r="N10" s="67">
        <f t="shared" si="0"/>
        <v>0.48</v>
      </c>
    </row>
    <row r="11" spans="1:14" ht="24" x14ac:dyDescent="0.2">
      <c r="A11" s="277"/>
      <c r="B11" s="279"/>
      <c r="C11" s="356"/>
      <c r="D11" s="68"/>
      <c r="E11" s="69"/>
      <c r="F11" s="70"/>
      <c r="G11" s="66" t="s">
        <v>372</v>
      </c>
      <c r="H11" s="71">
        <v>185</v>
      </c>
      <c r="I11" s="71">
        <v>185</v>
      </c>
      <c r="J11" s="71">
        <v>185</v>
      </c>
      <c r="K11" s="71">
        <v>228</v>
      </c>
      <c r="L11" s="71">
        <v>238</v>
      </c>
      <c r="M11" s="71">
        <v>248</v>
      </c>
      <c r="N11" s="71">
        <v>258</v>
      </c>
    </row>
    <row r="12" spans="1:14" ht="48.75" customHeight="1" x14ac:dyDescent="0.2">
      <c r="A12" s="278"/>
      <c r="B12" s="280"/>
      <c r="C12" s="357"/>
      <c r="D12" s="72" t="s">
        <v>377</v>
      </c>
      <c r="E12" s="73" t="s">
        <v>378</v>
      </c>
      <c r="F12" s="74" t="s">
        <v>379</v>
      </c>
      <c r="G12" s="66" t="s">
        <v>376</v>
      </c>
      <c r="H12" s="75">
        <f>[1]РАБ_БЮДЖ!C19</f>
        <v>89.6</v>
      </c>
      <c r="I12" s="75">
        <f>[1]РАБ_БЮДЖ!D19</f>
        <v>89.6</v>
      </c>
      <c r="J12" s="75">
        <f>[1]РАБ_БЮДЖ!E19</f>
        <v>89.6</v>
      </c>
      <c r="K12" s="75">
        <f>[1]РАБ_БЮДЖ!F19</f>
        <v>110</v>
      </c>
      <c r="L12" s="75">
        <f>[1]РАБ_БЮДЖ!G19</f>
        <v>115</v>
      </c>
      <c r="M12" s="75">
        <f>[1]РАБ_БЮДЖ!H19</f>
        <v>120</v>
      </c>
      <c r="N12" s="75">
        <f>[1]РАБ_БЮДЖ!I19</f>
        <v>125</v>
      </c>
    </row>
    <row r="13" spans="1:14" ht="24" x14ac:dyDescent="0.2">
      <c r="A13" s="276" t="s">
        <v>627</v>
      </c>
      <c r="B13" s="251" t="s">
        <v>586</v>
      </c>
      <c r="C13" s="355" t="s">
        <v>689</v>
      </c>
      <c r="D13" s="63"/>
      <c r="E13" s="64"/>
      <c r="F13" s="65"/>
      <c r="G13" s="66" t="s">
        <v>371</v>
      </c>
      <c r="H13" s="67">
        <f t="shared" ref="H13:N13" si="1">ROUND(H15/H14/12,2)</f>
        <v>0.93</v>
      </c>
      <c r="I13" s="67">
        <f t="shared" si="1"/>
        <v>0.98</v>
      </c>
      <c r="J13" s="67">
        <f t="shared" si="1"/>
        <v>0.99</v>
      </c>
      <c r="K13" s="67">
        <f t="shared" si="1"/>
        <v>1.07</v>
      </c>
      <c r="L13" s="67">
        <f t="shared" si="1"/>
        <v>1.1499999999999999</v>
      </c>
      <c r="M13" s="67">
        <f t="shared" si="1"/>
        <v>1.23</v>
      </c>
      <c r="N13" s="67">
        <f t="shared" si="1"/>
        <v>1.31</v>
      </c>
    </row>
    <row r="14" spans="1:14" ht="24" x14ac:dyDescent="0.2">
      <c r="A14" s="277"/>
      <c r="B14" s="279"/>
      <c r="C14" s="356"/>
      <c r="D14" s="68"/>
      <c r="E14" s="69"/>
      <c r="F14" s="70"/>
      <c r="G14" s="66" t="s">
        <v>372</v>
      </c>
      <c r="H14" s="71">
        <v>86800</v>
      </c>
      <c r="I14" s="71">
        <v>85900</v>
      </c>
      <c r="J14" s="71">
        <v>85100</v>
      </c>
      <c r="K14" s="71">
        <v>83400</v>
      </c>
      <c r="L14" s="71">
        <v>81730</v>
      </c>
      <c r="M14" s="71">
        <v>79280</v>
      </c>
      <c r="N14" s="71">
        <v>76900</v>
      </c>
    </row>
    <row r="15" spans="1:14" ht="117" customHeight="1" x14ac:dyDescent="0.2">
      <c r="A15" s="278"/>
      <c r="B15" s="280"/>
      <c r="C15" s="357"/>
      <c r="D15" s="72" t="s">
        <v>377</v>
      </c>
      <c r="E15" s="73" t="s">
        <v>380</v>
      </c>
      <c r="F15" s="74" t="s">
        <v>375</v>
      </c>
      <c r="G15" s="66" t="s">
        <v>376</v>
      </c>
      <c r="H15" s="75">
        <f>[1]РАБ_БЮДЖ!C18</f>
        <v>969148</v>
      </c>
      <c r="I15" s="75">
        <f>[1]РАБ_БЮДЖ!D18</f>
        <v>1006685.2</v>
      </c>
      <c r="J15" s="75">
        <f>[1]РАБ_БЮДЖ!E18</f>
        <v>1015661.2</v>
      </c>
      <c r="K15" s="75">
        <f>[1]РАБ_БЮДЖ!F18</f>
        <v>1075398</v>
      </c>
      <c r="L15" s="75">
        <f>[1]РАБ_БЮДЖ!G18</f>
        <v>1123178</v>
      </c>
      <c r="M15" s="75">
        <f>[1]РАБ_БЮДЖ!H18</f>
        <v>1168584</v>
      </c>
      <c r="N15" s="75">
        <f>[1]РАБ_БЮДЖ!I18</f>
        <v>1211117</v>
      </c>
    </row>
    <row r="16" spans="1:14" ht="24" x14ac:dyDescent="0.2">
      <c r="A16" s="276" t="s">
        <v>628</v>
      </c>
      <c r="B16" s="251" t="s">
        <v>197</v>
      </c>
      <c r="C16" s="284" t="s">
        <v>617</v>
      </c>
      <c r="D16" s="63"/>
      <c r="E16" s="64"/>
      <c r="F16" s="65"/>
      <c r="G16" s="66" t="s">
        <v>371</v>
      </c>
      <c r="H16" s="67">
        <v>8.85</v>
      </c>
      <c r="I16" s="67">
        <v>9.3000000000000007</v>
      </c>
      <c r="J16" s="67">
        <v>9.6</v>
      </c>
      <c r="K16" s="67">
        <v>10.64</v>
      </c>
      <c r="L16" s="67">
        <v>11.24</v>
      </c>
      <c r="M16" s="67">
        <v>11.77</v>
      </c>
      <c r="N16" s="67">
        <v>12.35</v>
      </c>
    </row>
    <row r="17" spans="1:14" ht="24" x14ac:dyDescent="0.2">
      <c r="A17" s="277"/>
      <c r="B17" s="279"/>
      <c r="C17" s="285"/>
      <c r="D17" s="68"/>
      <c r="E17" s="69"/>
      <c r="F17" s="70"/>
      <c r="G17" s="66" t="s">
        <v>372</v>
      </c>
      <c r="H17" s="71">
        <f>ROUND(H18/H16/12,0)</f>
        <v>177</v>
      </c>
      <c r="I17" s="71">
        <f>ROUND(I18/I16/12,0)</f>
        <v>176</v>
      </c>
      <c r="J17" s="71">
        <f>ROUND(J18/J16/12,0)</f>
        <v>175</v>
      </c>
      <c r="K17" s="71">
        <v>175</v>
      </c>
      <c r="L17" s="71">
        <f>ROUND(L18/L16/12,0)</f>
        <v>175</v>
      </c>
      <c r="M17" s="71">
        <f>ROUND(M18/M16/12,0)</f>
        <v>175</v>
      </c>
      <c r="N17" s="71">
        <f>ROUND(N18/N16/12,0)</f>
        <v>175</v>
      </c>
    </row>
    <row r="18" spans="1:14" ht="93" customHeight="1" x14ac:dyDescent="0.2">
      <c r="A18" s="278"/>
      <c r="B18" s="280"/>
      <c r="C18" s="285"/>
      <c r="D18" s="72" t="s">
        <v>377</v>
      </c>
      <c r="E18" s="73" t="s">
        <v>381</v>
      </c>
      <c r="F18" s="74" t="s">
        <v>382</v>
      </c>
      <c r="G18" s="66" t="s">
        <v>376</v>
      </c>
      <c r="H18" s="75">
        <f>[1]РАБ_БЮДЖ!C47</f>
        <v>18778.900000000001</v>
      </c>
      <c r="I18" s="75">
        <f>[1]РАБ_БЮДЖ!D47</f>
        <v>19609.900000000001</v>
      </c>
      <c r="J18" s="75">
        <f>[1]РАБ_БЮДЖ!E47</f>
        <v>20192.7</v>
      </c>
      <c r="K18" s="75">
        <f>[1]РАБ_БЮДЖ!F47</f>
        <v>22335</v>
      </c>
      <c r="L18" s="75">
        <f>[1]РАБ_БЮДЖ!G47</f>
        <v>23607</v>
      </c>
      <c r="M18" s="75">
        <f>[1]РАБ_БЮДЖ!H47</f>
        <v>24716</v>
      </c>
      <c r="N18" s="75">
        <f>[1]РАБ_БЮДЖ!I47</f>
        <v>25925</v>
      </c>
    </row>
    <row r="19" spans="1:14" ht="27.75" customHeight="1" x14ac:dyDescent="0.2">
      <c r="A19" s="255" t="s">
        <v>629</v>
      </c>
      <c r="B19" s="251" t="s">
        <v>583</v>
      </c>
      <c r="C19" s="281" t="s">
        <v>618</v>
      </c>
      <c r="D19" s="63"/>
      <c r="E19" s="64"/>
      <c r="F19" s="65"/>
      <c r="G19" s="66" t="s">
        <v>371</v>
      </c>
      <c r="H19" s="67">
        <v>1.2</v>
      </c>
      <c r="I19" s="67">
        <v>1.26</v>
      </c>
      <c r="J19" s="67">
        <v>1.31</v>
      </c>
      <c r="K19" s="67">
        <v>1.4</v>
      </c>
      <c r="L19" s="67">
        <v>1.46</v>
      </c>
      <c r="M19" s="67">
        <v>1.53</v>
      </c>
      <c r="N19" s="67">
        <v>1.59</v>
      </c>
    </row>
    <row r="20" spans="1:14" ht="27" customHeight="1" x14ac:dyDescent="0.2">
      <c r="A20" s="302"/>
      <c r="B20" s="279"/>
      <c r="C20" s="282"/>
      <c r="D20" s="68"/>
      <c r="E20" s="69"/>
      <c r="F20" s="70"/>
      <c r="G20" s="66" t="s">
        <v>372</v>
      </c>
      <c r="H20" s="71">
        <f t="shared" ref="H20:N20" si="2">ROUND(H21/H19/12,0)</f>
        <v>8</v>
      </c>
      <c r="I20" s="71">
        <f t="shared" si="2"/>
        <v>8</v>
      </c>
      <c r="J20" s="71">
        <f t="shared" si="2"/>
        <v>8</v>
      </c>
      <c r="K20" s="71">
        <f t="shared" si="2"/>
        <v>9</v>
      </c>
      <c r="L20" s="71">
        <f t="shared" si="2"/>
        <v>9</v>
      </c>
      <c r="M20" s="71">
        <f t="shared" si="2"/>
        <v>9</v>
      </c>
      <c r="N20" s="71">
        <f t="shared" si="2"/>
        <v>9</v>
      </c>
    </row>
    <row r="21" spans="1:14" ht="41.25" customHeight="1" x14ac:dyDescent="0.2">
      <c r="A21" s="256"/>
      <c r="B21" s="280"/>
      <c r="C21" s="283"/>
      <c r="D21" s="72" t="s">
        <v>377</v>
      </c>
      <c r="E21" s="73" t="s">
        <v>383</v>
      </c>
      <c r="F21" s="74" t="s">
        <v>384</v>
      </c>
      <c r="G21" s="66" t="s">
        <v>661</v>
      </c>
      <c r="H21" s="75">
        <f>[1]РАБ_БЮДЖ!C17</f>
        <v>118</v>
      </c>
      <c r="I21" s="75">
        <f>[1]РАБ_БЮДЖ!D17</f>
        <v>118</v>
      </c>
      <c r="J21" s="75">
        <f>[1]РАБ_БЮДЖ!E17</f>
        <v>118</v>
      </c>
      <c r="K21" s="75">
        <f>[1]РАБ_БЮДЖ!F17</f>
        <v>151</v>
      </c>
      <c r="L21" s="75">
        <f>[1]РАБ_БЮДЖ!G17</f>
        <v>158</v>
      </c>
      <c r="M21" s="75">
        <f>[1]РАБ_БЮДЖ!H17</f>
        <v>165</v>
      </c>
      <c r="N21" s="75">
        <f>[1]РАБ_БЮДЖ!I17</f>
        <v>172</v>
      </c>
    </row>
    <row r="22" spans="1:14" ht="24" x14ac:dyDescent="0.2">
      <c r="A22" s="276" t="s">
        <v>630</v>
      </c>
      <c r="B22" s="251" t="s">
        <v>263</v>
      </c>
      <c r="C22" s="284" t="s">
        <v>617</v>
      </c>
      <c r="D22" s="63"/>
      <c r="E22" s="64"/>
      <c r="F22" s="65"/>
      <c r="G22" s="66" t="s">
        <v>371</v>
      </c>
      <c r="H22" s="67">
        <v>19.3</v>
      </c>
      <c r="I22" s="67">
        <f t="shared" ref="I22:N22" si="3">H22*105/100</f>
        <v>20.265000000000001</v>
      </c>
      <c r="J22" s="67">
        <f t="shared" si="3"/>
        <v>21.278250000000003</v>
      </c>
      <c r="K22" s="67">
        <f t="shared" si="3"/>
        <v>22.342162500000004</v>
      </c>
      <c r="L22" s="67">
        <f t="shared" si="3"/>
        <v>23.459270625000002</v>
      </c>
      <c r="M22" s="67">
        <f t="shared" si="3"/>
        <v>24.63223415625</v>
      </c>
      <c r="N22" s="67">
        <f t="shared" si="3"/>
        <v>25.863845864062501</v>
      </c>
    </row>
    <row r="23" spans="1:14" ht="24" x14ac:dyDescent="0.2">
      <c r="A23" s="277"/>
      <c r="B23" s="279"/>
      <c r="C23" s="285"/>
      <c r="D23" s="68"/>
      <c r="E23" s="69"/>
      <c r="F23" s="70"/>
      <c r="G23" s="66" t="s">
        <v>372</v>
      </c>
      <c r="H23" s="71">
        <f t="shared" ref="H23:N23" si="4">ROUND(H24/H22,0)</f>
        <v>549</v>
      </c>
      <c r="I23" s="71">
        <f t="shared" si="4"/>
        <v>575</v>
      </c>
      <c r="J23" s="71">
        <f t="shared" si="4"/>
        <v>574</v>
      </c>
      <c r="K23" s="71">
        <f t="shared" si="4"/>
        <v>227</v>
      </c>
      <c r="L23" s="71">
        <f t="shared" si="4"/>
        <v>223</v>
      </c>
      <c r="M23" s="71">
        <f t="shared" si="4"/>
        <v>218</v>
      </c>
      <c r="N23" s="71">
        <f t="shared" si="4"/>
        <v>212</v>
      </c>
    </row>
    <row r="24" spans="1:14" ht="48.75" customHeight="1" x14ac:dyDescent="0.2">
      <c r="A24" s="278"/>
      <c r="B24" s="280"/>
      <c r="C24" s="285"/>
      <c r="D24" s="72" t="s">
        <v>385</v>
      </c>
      <c r="E24" s="73" t="s">
        <v>386</v>
      </c>
      <c r="F24" s="74" t="s">
        <v>382</v>
      </c>
      <c r="G24" s="66" t="s">
        <v>376</v>
      </c>
      <c r="H24" s="75">
        <f>[1]РАБ_БЮДЖ!C58</f>
        <v>10599.3</v>
      </c>
      <c r="I24" s="75">
        <f>[1]РАБ_БЮДЖ!D58</f>
        <v>11655.7</v>
      </c>
      <c r="J24" s="75">
        <f>[1]РАБ_БЮДЖ!E58</f>
        <v>12205.2</v>
      </c>
      <c r="K24" s="75">
        <f>[1]РАБ_БЮДЖ!F58</f>
        <v>5079</v>
      </c>
      <c r="L24" s="75">
        <f>[1]РАБ_БЮДЖ!G58</f>
        <v>5235</v>
      </c>
      <c r="M24" s="75">
        <f>[1]РАБ_БЮДЖ!H58</f>
        <v>5374</v>
      </c>
      <c r="N24" s="75">
        <f>[1]РАБ_БЮДЖ!I58</f>
        <v>5496</v>
      </c>
    </row>
    <row r="25" spans="1:14" ht="26.25" customHeight="1" x14ac:dyDescent="0.2">
      <c r="A25" s="276" t="s">
        <v>631</v>
      </c>
      <c r="B25" s="251" t="s">
        <v>663</v>
      </c>
      <c r="C25" s="284" t="s">
        <v>617</v>
      </c>
      <c r="D25" s="63"/>
      <c r="E25" s="64"/>
      <c r="F25" s="65"/>
      <c r="G25" s="66" t="s">
        <v>371</v>
      </c>
      <c r="H25" s="67">
        <f t="shared" ref="H25:N25" si="5">ROUND(H27/H26/12,2)</f>
        <v>4.71</v>
      </c>
      <c r="I25" s="67">
        <f t="shared" si="5"/>
        <v>4.95</v>
      </c>
      <c r="J25" s="67">
        <f t="shared" si="5"/>
        <v>5.19</v>
      </c>
      <c r="K25" s="67">
        <f t="shared" si="5"/>
        <v>5.47</v>
      </c>
      <c r="L25" s="67">
        <f t="shared" si="5"/>
        <v>5.74</v>
      </c>
      <c r="M25" s="67">
        <f t="shared" si="5"/>
        <v>6.02</v>
      </c>
      <c r="N25" s="67">
        <f t="shared" si="5"/>
        <v>6.27</v>
      </c>
    </row>
    <row r="26" spans="1:14" ht="24" x14ac:dyDescent="0.2">
      <c r="A26" s="277"/>
      <c r="B26" s="279"/>
      <c r="C26" s="285"/>
      <c r="D26" s="68"/>
      <c r="E26" s="69"/>
      <c r="F26" s="70"/>
      <c r="G26" s="66" t="s">
        <v>372</v>
      </c>
      <c r="H26" s="71">
        <v>3313</v>
      </c>
      <c r="I26" s="71">
        <v>3295</v>
      </c>
      <c r="J26" s="71">
        <v>3281</v>
      </c>
      <c r="K26" s="71">
        <v>3281</v>
      </c>
      <c r="L26" s="71">
        <v>3281</v>
      </c>
      <c r="M26" s="71">
        <v>3281</v>
      </c>
      <c r="N26" s="71">
        <v>3281</v>
      </c>
    </row>
    <row r="27" spans="1:14" ht="72" customHeight="1" x14ac:dyDescent="0.2">
      <c r="A27" s="278"/>
      <c r="B27" s="280"/>
      <c r="C27" s="285"/>
      <c r="D27" s="72" t="s">
        <v>377</v>
      </c>
      <c r="E27" s="73" t="s">
        <v>387</v>
      </c>
      <c r="F27" s="74" t="s">
        <v>382</v>
      </c>
      <c r="G27" s="66" t="s">
        <v>376</v>
      </c>
      <c r="H27" s="75">
        <f>[1]РАБ_БЮДЖ!C48</f>
        <v>187224.6</v>
      </c>
      <c r="I27" s="75">
        <f>[1]РАБ_БЮДЖ!D48</f>
        <v>195847.9</v>
      </c>
      <c r="J27" s="75">
        <f>[1]РАБ_БЮДЖ!E48</f>
        <v>204503.7</v>
      </c>
      <c r="K27" s="75">
        <f>[1]РАБ_БЮДЖ!F48</f>
        <v>215286.7</v>
      </c>
      <c r="L27" s="75">
        <f>[1]РАБ_БЮДЖ!G48</f>
        <v>226084.8</v>
      </c>
      <c r="M27" s="75">
        <f>[1]РАБ_БЮДЖ!H48</f>
        <v>236882.9</v>
      </c>
      <c r="N27" s="75">
        <f>[1]РАБ_БЮДЖ!I48</f>
        <v>247006.1</v>
      </c>
    </row>
    <row r="28" spans="1:14" ht="25.5" customHeight="1" x14ac:dyDescent="0.2">
      <c r="A28" s="276" t="s">
        <v>632</v>
      </c>
      <c r="B28" s="251" t="s">
        <v>662</v>
      </c>
      <c r="C28" s="284" t="s">
        <v>617</v>
      </c>
      <c r="D28" s="63"/>
      <c r="E28" s="64"/>
      <c r="F28" s="65"/>
      <c r="G28" s="66" t="s">
        <v>371</v>
      </c>
      <c r="H28" s="67">
        <f t="shared" ref="H28:N28" si="6">ROUND(H30/H29,2)</f>
        <v>16.62</v>
      </c>
      <c r="I28" s="67">
        <f t="shared" si="6"/>
        <v>17.45</v>
      </c>
      <c r="J28" s="67">
        <f t="shared" si="6"/>
        <v>18.32</v>
      </c>
      <c r="K28" s="67">
        <f t="shared" si="6"/>
        <v>19.920000000000002</v>
      </c>
      <c r="L28" s="67">
        <f t="shared" si="6"/>
        <v>20.93</v>
      </c>
      <c r="M28" s="67">
        <f t="shared" si="6"/>
        <v>21.92</v>
      </c>
      <c r="N28" s="67">
        <f t="shared" si="6"/>
        <v>22.86</v>
      </c>
    </row>
    <row r="29" spans="1:14" ht="24" x14ac:dyDescent="0.2">
      <c r="A29" s="277"/>
      <c r="B29" s="279"/>
      <c r="C29" s="285"/>
      <c r="D29" s="68"/>
      <c r="E29" s="69"/>
      <c r="F29" s="70"/>
      <c r="G29" s="66" t="s">
        <v>372</v>
      </c>
      <c r="H29" s="71">
        <v>1170</v>
      </c>
      <c r="I29" s="71">
        <v>1148</v>
      </c>
      <c r="J29" s="71">
        <v>1148</v>
      </c>
      <c r="K29" s="71">
        <v>1400</v>
      </c>
      <c r="L29" s="71">
        <v>1400</v>
      </c>
      <c r="M29" s="71">
        <v>1400</v>
      </c>
      <c r="N29" s="71">
        <v>1400</v>
      </c>
    </row>
    <row r="30" spans="1:14" ht="53.25" customHeight="1" x14ac:dyDescent="0.2">
      <c r="A30" s="278"/>
      <c r="B30" s="280"/>
      <c r="C30" s="285"/>
      <c r="D30" s="72" t="s">
        <v>377</v>
      </c>
      <c r="E30" s="73" t="s">
        <v>388</v>
      </c>
      <c r="F30" s="74" t="s">
        <v>382</v>
      </c>
      <c r="G30" s="66" t="s">
        <v>661</v>
      </c>
      <c r="H30" s="75">
        <f>[1]РАБ_БЮДЖ!C49</f>
        <v>19445.599999999999</v>
      </c>
      <c r="I30" s="75">
        <f>[1]РАБ_БЮДЖ!D49</f>
        <v>20030</v>
      </c>
      <c r="J30" s="75">
        <f>[1]РАБ_БЮДЖ!E49</f>
        <v>21031.5</v>
      </c>
      <c r="K30" s="75">
        <f>[1]РАБ_БЮДЖ!F49</f>
        <v>27885</v>
      </c>
      <c r="L30" s="75">
        <f>[1]РАБ_БЮДЖ!G49</f>
        <v>29307</v>
      </c>
      <c r="M30" s="75">
        <f>[1]РАБ_БЮДЖ!H49</f>
        <v>30684</v>
      </c>
      <c r="N30" s="75">
        <f>[1]РАБ_БЮДЖ!I49</f>
        <v>32004</v>
      </c>
    </row>
    <row r="31" spans="1:14" ht="24.75" customHeight="1" x14ac:dyDescent="0.2">
      <c r="A31" s="276" t="s">
        <v>633</v>
      </c>
      <c r="B31" s="251" t="s">
        <v>389</v>
      </c>
      <c r="C31" s="284" t="s">
        <v>617</v>
      </c>
      <c r="D31" s="63"/>
      <c r="E31" s="64"/>
      <c r="F31" s="65"/>
      <c r="G31" s="66" t="s">
        <v>371</v>
      </c>
      <c r="H31" s="67">
        <f t="shared" ref="H31:N31" si="7">ROUND(H33/H32,2)</f>
        <v>0.6</v>
      </c>
      <c r="I31" s="67">
        <f t="shared" si="7"/>
        <v>0.65</v>
      </c>
      <c r="J31" s="67">
        <f t="shared" si="7"/>
        <v>0.7</v>
      </c>
      <c r="K31" s="67">
        <f t="shared" si="7"/>
        <v>0.7</v>
      </c>
      <c r="L31" s="67">
        <f t="shared" si="7"/>
        <v>0.7</v>
      </c>
      <c r="M31" s="67">
        <f t="shared" si="7"/>
        <v>0.7</v>
      </c>
      <c r="N31" s="67">
        <f t="shared" si="7"/>
        <v>0.7</v>
      </c>
    </row>
    <row r="32" spans="1:14" ht="24" x14ac:dyDescent="0.2">
      <c r="A32" s="277"/>
      <c r="B32" s="279"/>
      <c r="C32" s="285"/>
      <c r="D32" s="68"/>
      <c r="E32" s="69"/>
      <c r="F32" s="70"/>
      <c r="G32" s="66" t="s">
        <v>372</v>
      </c>
      <c r="H32" s="71">
        <v>2</v>
      </c>
      <c r="I32" s="71">
        <v>2</v>
      </c>
      <c r="J32" s="71">
        <v>2</v>
      </c>
      <c r="K32" s="71">
        <v>2</v>
      </c>
      <c r="L32" s="71">
        <v>2</v>
      </c>
      <c r="M32" s="71">
        <v>2</v>
      </c>
      <c r="N32" s="71">
        <v>2</v>
      </c>
    </row>
    <row r="33" spans="1:14" ht="121.5" customHeight="1" x14ac:dyDescent="0.2">
      <c r="A33" s="278"/>
      <c r="B33" s="280"/>
      <c r="C33" s="285"/>
      <c r="D33" s="72" t="s">
        <v>377</v>
      </c>
      <c r="E33" s="73" t="s">
        <v>390</v>
      </c>
      <c r="F33" s="74" t="s">
        <v>382</v>
      </c>
      <c r="G33" s="66" t="s">
        <v>376</v>
      </c>
      <c r="H33" s="75">
        <f>[1]РАБ_БЮДЖ!C50</f>
        <v>1.2</v>
      </c>
      <c r="I33" s="75">
        <f>[1]РАБ_БЮДЖ!D50</f>
        <v>1.3</v>
      </c>
      <c r="J33" s="75">
        <f>[1]РАБ_БЮДЖ!E50</f>
        <v>1.4</v>
      </c>
      <c r="K33" s="75">
        <f>[1]РАБ_БЮДЖ!F50</f>
        <v>1.4</v>
      </c>
      <c r="L33" s="75">
        <f>[1]РАБ_БЮДЖ!G50</f>
        <v>1.4</v>
      </c>
      <c r="M33" s="75">
        <f>[1]РАБ_БЮДЖ!H50</f>
        <v>1.4</v>
      </c>
      <c r="N33" s="75">
        <f>[1]РАБ_БЮДЖ!I50</f>
        <v>1.4</v>
      </c>
    </row>
    <row r="34" spans="1:14" ht="12.75" customHeight="1" x14ac:dyDescent="0.2">
      <c r="A34" s="276" t="s">
        <v>634</v>
      </c>
      <c r="B34" s="251" t="s">
        <v>664</v>
      </c>
      <c r="C34" s="284" t="s">
        <v>617</v>
      </c>
      <c r="D34" s="63"/>
      <c r="E34" s="64"/>
      <c r="F34" s="65"/>
      <c r="G34" s="66" t="s">
        <v>371</v>
      </c>
      <c r="H34" s="67">
        <f t="shared" ref="H34:N34" si="8">ROUND(H36/H35,2)</f>
        <v>2.9</v>
      </c>
      <c r="I34" s="67">
        <f t="shared" si="8"/>
        <v>3.05</v>
      </c>
      <c r="J34" s="67">
        <f t="shared" si="8"/>
        <v>3.2</v>
      </c>
      <c r="K34" s="67">
        <f t="shared" si="8"/>
        <v>3.2</v>
      </c>
      <c r="L34" s="67">
        <f t="shared" si="8"/>
        <v>3.2</v>
      </c>
      <c r="M34" s="67">
        <f t="shared" si="8"/>
        <v>3.2</v>
      </c>
      <c r="N34" s="67">
        <f t="shared" si="8"/>
        <v>3.2</v>
      </c>
    </row>
    <row r="35" spans="1:14" ht="24" x14ac:dyDescent="0.2">
      <c r="A35" s="277"/>
      <c r="B35" s="279"/>
      <c r="C35" s="285"/>
      <c r="D35" s="68"/>
      <c r="E35" s="69"/>
      <c r="F35" s="70"/>
      <c r="G35" s="66" t="s">
        <v>372</v>
      </c>
      <c r="H35" s="71">
        <v>2</v>
      </c>
      <c r="I35" s="71">
        <v>2</v>
      </c>
      <c r="J35" s="71">
        <v>2</v>
      </c>
      <c r="K35" s="71">
        <v>2</v>
      </c>
      <c r="L35" s="71">
        <v>2</v>
      </c>
      <c r="M35" s="71">
        <v>2</v>
      </c>
      <c r="N35" s="71">
        <v>2</v>
      </c>
    </row>
    <row r="36" spans="1:14" ht="79.5" customHeight="1" x14ac:dyDescent="0.2">
      <c r="A36" s="278"/>
      <c r="B36" s="280"/>
      <c r="C36" s="285"/>
      <c r="D36" s="72" t="s">
        <v>377</v>
      </c>
      <c r="E36" s="73" t="s">
        <v>391</v>
      </c>
      <c r="F36" s="74" t="s">
        <v>382</v>
      </c>
      <c r="G36" s="66" t="s">
        <v>376</v>
      </c>
      <c r="H36" s="75">
        <f>[1]РАБ_БЮДЖ!C51</f>
        <v>5.8</v>
      </c>
      <c r="I36" s="75">
        <f>[1]РАБ_БЮДЖ!D51</f>
        <v>6.1</v>
      </c>
      <c r="J36" s="75">
        <f>[1]РАБ_БЮДЖ!E51</f>
        <v>6.4</v>
      </c>
      <c r="K36" s="75">
        <f>[1]РАБ_БЮДЖ!F51</f>
        <v>6.4</v>
      </c>
      <c r="L36" s="75">
        <f>[1]РАБ_БЮДЖ!G51</f>
        <v>6.4</v>
      </c>
      <c r="M36" s="75">
        <f>[1]РАБ_БЮДЖ!H51</f>
        <v>6.4</v>
      </c>
      <c r="N36" s="75">
        <f>[1]РАБ_БЮДЖ!I51</f>
        <v>6.4</v>
      </c>
    </row>
    <row r="37" spans="1:14" ht="26.25" customHeight="1" x14ac:dyDescent="0.2">
      <c r="A37" s="276" t="s">
        <v>635</v>
      </c>
      <c r="B37" s="251" t="s">
        <v>392</v>
      </c>
      <c r="C37" s="325" t="s">
        <v>619</v>
      </c>
      <c r="D37" s="63"/>
      <c r="E37" s="64"/>
      <c r="F37" s="65"/>
      <c r="G37" s="66" t="s">
        <v>371</v>
      </c>
      <c r="H37" s="67">
        <f t="shared" ref="H37:N37" si="9">ROUND(H39/H38/12,2)</f>
        <v>9.42</v>
      </c>
      <c r="I37" s="67">
        <f t="shared" si="9"/>
        <v>9.42</v>
      </c>
      <c r="J37" s="67">
        <f t="shared" si="9"/>
        <v>9.42</v>
      </c>
      <c r="K37" s="67">
        <f t="shared" si="9"/>
        <v>10.87</v>
      </c>
      <c r="L37" s="67">
        <f t="shared" si="9"/>
        <v>11.31</v>
      </c>
      <c r="M37" s="67">
        <f t="shared" si="9"/>
        <v>11.72</v>
      </c>
      <c r="N37" s="67">
        <f t="shared" si="9"/>
        <v>12.1</v>
      </c>
    </row>
    <row r="38" spans="1:14" ht="26.25" customHeight="1" x14ac:dyDescent="0.2">
      <c r="A38" s="277"/>
      <c r="B38" s="279"/>
      <c r="C38" s="277"/>
      <c r="D38" s="68"/>
      <c r="E38" s="69"/>
      <c r="F38" s="70"/>
      <c r="G38" s="66" t="s">
        <v>372</v>
      </c>
      <c r="H38" s="71">
        <v>1090</v>
      </c>
      <c r="I38" s="71">
        <v>1090</v>
      </c>
      <c r="J38" s="71">
        <v>1090</v>
      </c>
      <c r="K38" s="71">
        <v>1120</v>
      </c>
      <c r="L38" s="71">
        <v>1132</v>
      </c>
      <c r="M38" s="71">
        <v>1143</v>
      </c>
      <c r="N38" s="71">
        <v>1155</v>
      </c>
    </row>
    <row r="39" spans="1:14" ht="60.75" customHeight="1" x14ac:dyDescent="0.2">
      <c r="A39" s="278"/>
      <c r="B39" s="280"/>
      <c r="C39" s="278"/>
      <c r="D39" s="72" t="s">
        <v>393</v>
      </c>
      <c r="E39" s="73" t="s">
        <v>394</v>
      </c>
      <c r="F39" s="74" t="s">
        <v>384</v>
      </c>
      <c r="G39" s="66" t="s">
        <v>376</v>
      </c>
      <c r="H39" s="75">
        <f>[1]РАБ_БЮДЖ!C10</f>
        <v>123253</v>
      </c>
      <c r="I39" s="75">
        <f>[1]РАБ_БЮДЖ!D10</f>
        <v>123253</v>
      </c>
      <c r="J39" s="75">
        <f>[1]РАБ_БЮДЖ!E10</f>
        <v>123253</v>
      </c>
      <c r="K39" s="75">
        <f>[1]РАБ_БЮДЖ!F10</f>
        <v>146117</v>
      </c>
      <c r="L39" s="75">
        <f>[1]РАБ_БЮДЖ!G10</f>
        <v>153569</v>
      </c>
      <c r="M39" s="75">
        <f>[1]РАБ_БЮДЖ!H10</f>
        <v>160787</v>
      </c>
      <c r="N39" s="75">
        <f>[1]РАБ_БЮДЖ!I10</f>
        <v>167701</v>
      </c>
    </row>
    <row r="40" spans="1:14" ht="25.5" customHeight="1" x14ac:dyDescent="0.2">
      <c r="A40" s="276" t="s">
        <v>636</v>
      </c>
      <c r="B40" s="251" t="s">
        <v>238</v>
      </c>
      <c r="C40" s="325" t="s">
        <v>685</v>
      </c>
      <c r="D40" s="63"/>
      <c r="E40" s="64"/>
      <c r="F40" s="65"/>
      <c r="G40" s="66" t="s">
        <v>371</v>
      </c>
      <c r="H40" s="76">
        <f t="shared" ref="H40:N40" si="10">ROUND(H42/H41/12,2)</f>
        <v>4.3499999999999996</v>
      </c>
      <c r="I40" s="76">
        <f t="shared" si="10"/>
        <v>4.3499999999999996</v>
      </c>
      <c r="J40" s="76">
        <f t="shared" si="10"/>
        <v>4.3499999999999996</v>
      </c>
      <c r="K40" s="76">
        <f t="shared" si="10"/>
        <v>5.26</v>
      </c>
      <c r="L40" s="76">
        <f t="shared" si="10"/>
        <v>5.26</v>
      </c>
      <c r="M40" s="76">
        <f t="shared" si="10"/>
        <v>5.26</v>
      </c>
      <c r="N40" s="76">
        <f t="shared" si="10"/>
        <v>5.26</v>
      </c>
    </row>
    <row r="41" spans="1:14" ht="27" customHeight="1" x14ac:dyDescent="0.2">
      <c r="A41" s="277"/>
      <c r="B41" s="279"/>
      <c r="C41" s="358"/>
      <c r="D41" s="68"/>
      <c r="E41" s="69"/>
      <c r="F41" s="70"/>
      <c r="G41" s="66" t="s">
        <v>372</v>
      </c>
      <c r="H41" s="71">
        <v>71</v>
      </c>
      <c r="I41" s="71">
        <v>71</v>
      </c>
      <c r="J41" s="71">
        <v>71</v>
      </c>
      <c r="K41" s="71">
        <v>71</v>
      </c>
      <c r="L41" s="71">
        <v>71</v>
      </c>
      <c r="M41" s="71">
        <v>71</v>
      </c>
      <c r="N41" s="71">
        <v>71</v>
      </c>
    </row>
    <row r="42" spans="1:14" ht="131.25" customHeight="1" x14ac:dyDescent="0.2">
      <c r="A42" s="278"/>
      <c r="B42" s="280"/>
      <c r="C42" s="359"/>
      <c r="D42" s="72" t="s">
        <v>393</v>
      </c>
      <c r="E42" s="73" t="s">
        <v>400</v>
      </c>
      <c r="F42" s="74" t="s">
        <v>384</v>
      </c>
      <c r="G42" s="66" t="s">
        <v>376</v>
      </c>
      <c r="H42" s="75">
        <f>[1]РАБ_БЮДЖ!C7</f>
        <v>3708</v>
      </c>
      <c r="I42" s="75">
        <f>[1]РАБ_БЮДЖ!D7</f>
        <v>3708</v>
      </c>
      <c r="J42" s="75">
        <f>[1]РАБ_БЮДЖ!E7</f>
        <v>3708</v>
      </c>
      <c r="K42" s="75">
        <f>[1]РАБ_БЮДЖ!F7</f>
        <v>4482</v>
      </c>
      <c r="L42" s="75">
        <f>[1]РАБ_БЮДЖ!G7</f>
        <v>4482</v>
      </c>
      <c r="M42" s="75">
        <f>[1]РАБ_БЮДЖ!H7</f>
        <v>4482</v>
      </c>
      <c r="N42" s="75">
        <f>[1]РАБ_БЮДЖ!I7</f>
        <v>4482</v>
      </c>
    </row>
    <row r="43" spans="1:14" ht="25.5" customHeight="1" x14ac:dyDescent="0.2">
      <c r="A43" s="276" t="s">
        <v>637</v>
      </c>
      <c r="B43" s="251" t="s">
        <v>401</v>
      </c>
      <c r="C43" s="325" t="s">
        <v>620</v>
      </c>
      <c r="D43" s="63"/>
      <c r="E43" s="64"/>
      <c r="F43" s="65"/>
      <c r="G43" s="66" t="s">
        <v>371</v>
      </c>
      <c r="H43" s="67">
        <f t="shared" ref="H43:N43" si="11">ROUND(H45/H44/12,2)</f>
        <v>0.69</v>
      </c>
      <c r="I43" s="67">
        <f t="shared" si="11"/>
        <v>0.69</v>
      </c>
      <c r="J43" s="67">
        <f t="shared" si="11"/>
        <v>0.69</v>
      </c>
      <c r="K43" s="67">
        <f t="shared" si="11"/>
        <v>0.69</v>
      </c>
      <c r="L43" s="67">
        <f t="shared" si="11"/>
        <v>0.69</v>
      </c>
      <c r="M43" s="67">
        <f t="shared" si="11"/>
        <v>0.69</v>
      </c>
      <c r="N43" s="67">
        <f t="shared" si="11"/>
        <v>0.69</v>
      </c>
    </row>
    <row r="44" spans="1:14" ht="25.5" customHeight="1" x14ac:dyDescent="0.2">
      <c r="A44" s="277"/>
      <c r="B44" s="279"/>
      <c r="C44" s="277"/>
      <c r="D44" s="68"/>
      <c r="E44" s="69"/>
      <c r="F44" s="70"/>
      <c r="G44" s="66" t="s">
        <v>372</v>
      </c>
      <c r="H44" s="71">
        <v>906</v>
      </c>
      <c r="I44" s="71">
        <v>906</v>
      </c>
      <c r="J44" s="71">
        <v>906</v>
      </c>
      <c r="K44" s="71">
        <v>906</v>
      </c>
      <c r="L44" s="71">
        <v>906</v>
      </c>
      <c r="M44" s="71">
        <v>906</v>
      </c>
      <c r="N44" s="71">
        <v>906</v>
      </c>
    </row>
    <row r="45" spans="1:14" ht="62.25" customHeight="1" x14ac:dyDescent="0.2">
      <c r="A45" s="278"/>
      <c r="B45" s="280"/>
      <c r="C45" s="278"/>
      <c r="D45" s="72" t="s">
        <v>393</v>
      </c>
      <c r="E45" s="73" t="s">
        <v>402</v>
      </c>
      <c r="F45" s="74" t="s">
        <v>382</v>
      </c>
      <c r="G45" s="66" t="s">
        <v>376</v>
      </c>
      <c r="H45" s="75">
        <f>[1]РАБ_БЮДЖ!C8</f>
        <v>7498</v>
      </c>
      <c r="I45" s="75">
        <f>[1]РАБ_БЮДЖ!D8</f>
        <v>7498</v>
      </c>
      <c r="J45" s="75">
        <f>[1]РАБ_БЮДЖ!E8</f>
        <v>7498</v>
      </c>
      <c r="K45" s="75">
        <f>[1]РАБ_БЮДЖ!F8</f>
        <v>7500</v>
      </c>
      <c r="L45" s="75">
        <f>[1]РАБ_БЮДЖ!G8</f>
        <v>7500</v>
      </c>
      <c r="M45" s="75">
        <f>[1]РАБ_БЮДЖ!H8</f>
        <v>7500</v>
      </c>
      <c r="N45" s="75">
        <f>[1]РАБ_БЮДЖ!I8</f>
        <v>7500</v>
      </c>
    </row>
    <row r="46" spans="1:14" ht="27" hidden="1" customHeight="1" x14ac:dyDescent="0.2">
      <c r="A46" s="276" t="s">
        <v>638</v>
      </c>
      <c r="B46" s="251" t="s">
        <v>403</v>
      </c>
      <c r="C46" s="325" t="s">
        <v>621</v>
      </c>
      <c r="D46" s="63"/>
      <c r="E46" s="64"/>
      <c r="F46" s="65"/>
      <c r="G46" s="66" t="s">
        <v>371</v>
      </c>
      <c r="H46" s="67">
        <f t="shared" ref="H46:N46" si="12">ROUND(H48/H47/12,2)</f>
        <v>1.07</v>
      </c>
      <c r="I46" s="67">
        <f t="shared" si="12"/>
        <v>0.87</v>
      </c>
      <c r="J46" s="67">
        <f t="shared" si="12"/>
        <v>0.87</v>
      </c>
      <c r="K46" s="67">
        <f t="shared" si="12"/>
        <v>1.1000000000000001</v>
      </c>
      <c r="L46" s="67">
        <f t="shared" si="12"/>
        <v>1.1000000000000001</v>
      </c>
      <c r="M46" s="67">
        <f t="shared" si="12"/>
        <v>1.1000000000000001</v>
      </c>
      <c r="N46" s="67">
        <f t="shared" si="12"/>
        <v>1.1000000000000001</v>
      </c>
    </row>
    <row r="47" spans="1:14" ht="27" hidden="1" customHeight="1" x14ac:dyDescent="0.2">
      <c r="A47" s="277"/>
      <c r="B47" s="299"/>
      <c r="C47" s="358"/>
      <c r="D47" s="68"/>
      <c r="E47" s="69"/>
      <c r="F47" s="70"/>
      <c r="G47" s="66" t="s">
        <v>372</v>
      </c>
      <c r="H47" s="71">
        <v>35</v>
      </c>
      <c r="I47" s="71">
        <v>35</v>
      </c>
      <c r="J47" s="71">
        <v>35</v>
      </c>
      <c r="K47" s="71">
        <v>35</v>
      </c>
      <c r="L47" s="71">
        <v>35</v>
      </c>
      <c r="M47" s="71">
        <v>35</v>
      </c>
      <c r="N47" s="71">
        <v>35</v>
      </c>
    </row>
    <row r="48" spans="1:14" ht="114" customHeight="1" x14ac:dyDescent="0.2">
      <c r="A48" s="278"/>
      <c r="B48" s="252"/>
      <c r="C48" s="359"/>
      <c r="D48" s="72" t="s">
        <v>404</v>
      </c>
      <c r="E48" s="73" t="s">
        <v>405</v>
      </c>
      <c r="F48" s="74" t="s">
        <v>379</v>
      </c>
      <c r="G48" s="66" t="s">
        <v>376</v>
      </c>
      <c r="H48" s="75">
        <f>[1]РАБ_БЮДЖ!C9</f>
        <v>449.1</v>
      </c>
      <c r="I48" s="75">
        <f>[1]РАБ_БЮДЖ!D9</f>
        <v>365</v>
      </c>
      <c r="J48" s="75">
        <f>[1]РАБ_БЮДЖ!E9</f>
        <v>365</v>
      </c>
      <c r="K48" s="75">
        <f>[1]РАБ_БЮДЖ!F9</f>
        <v>460</v>
      </c>
      <c r="L48" s="75">
        <f>[1]РАБ_БЮДЖ!G9</f>
        <v>460</v>
      </c>
      <c r="M48" s="75">
        <f>[1]РАБ_БЮДЖ!H9</f>
        <v>460</v>
      </c>
      <c r="N48" s="75">
        <f>[1]РАБ_БЮДЖ!I9</f>
        <v>460</v>
      </c>
    </row>
    <row r="49" spans="1:14" ht="24" x14ac:dyDescent="0.2">
      <c r="A49" s="276" t="s">
        <v>639</v>
      </c>
      <c r="B49" s="251" t="s">
        <v>686</v>
      </c>
      <c r="C49" s="281" t="s">
        <v>622</v>
      </c>
      <c r="D49" s="63"/>
      <c r="E49" s="64"/>
      <c r="F49" s="65"/>
      <c r="G49" s="66" t="s">
        <v>371</v>
      </c>
      <c r="H49" s="67">
        <v>7</v>
      </c>
      <c r="I49" s="67">
        <f t="shared" ref="I49:N49" si="13">ROUND(H49*105/100,1)</f>
        <v>7.4</v>
      </c>
      <c r="J49" s="67">
        <f t="shared" si="13"/>
        <v>7.8</v>
      </c>
      <c r="K49" s="67">
        <f t="shared" si="13"/>
        <v>8.1999999999999993</v>
      </c>
      <c r="L49" s="67">
        <f t="shared" si="13"/>
        <v>8.6</v>
      </c>
      <c r="M49" s="67">
        <f t="shared" si="13"/>
        <v>9</v>
      </c>
      <c r="N49" s="67">
        <f t="shared" si="13"/>
        <v>9.5</v>
      </c>
    </row>
    <row r="50" spans="1:14" ht="25.5" customHeight="1" x14ac:dyDescent="0.2">
      <c r="A50" s="277"/>
      <c r="B50" s="279"/>
      <c r="C50" s="282"/>
      <c r="D50" s="68"/>
      <c r="E50" s="69"/>
      <c r="F50" s="70"/>
      <c r="G50" s="66" t="s">
        <v>372</v>
      </c>
      <c r="H50" s="71">
        <f>ROUND(H51/H49,0)</f>
        <v>1189</v>
      </c>
      <c r="I50" s="71">
        <f>ROUND(I51/I49,0)</f>
        <v>1037</v>
      </c>
      <c r="J50" s="71">
        <f>ROUND(J51/J49,0)</f>
        <v>1033</v>
      </c>
      <c r="K50" s="71">
        <f>ROUND(K51/K49,0)</f>
        <v>1033</v>
      </c>
      <c r="L50" s="71">
        <f>ROUND(L51/L49,0)</f>
        <v>1033</v>
      </c>
      <c r="M50" s="71">
        <f>ROUND(M51/M49,0)-1</f>
        <v>1033</v>
      </c>
      <c r="N50" s="71">
        <f>ROUND(N51/N49,0)</f>
        <v>1033</v>
      </c>
    </row>
    <row r="51" spans="1:14" ht="155.25" customHeight="1" x14ac:dyDescent="0.2">
      <c r="A51" s="278"/>
      <c r="B51" s="280"/>
      <c r="C51" s="283"/>
      <c r="D51" s="72" t="s">
        <v>377</v>
      </c>
      <c r="E51" s="73" t="s">
        <v>406</v>
      </c>
      <c r="F51" s="74" t="s">
        <v>407</v>
      </c>
      <c r="G51" s="66" t="s">
        <v>376</v>
      </c>
      <c r="H51" s="75">
        <f>[1]РАБ_БЮДЖ!C21</f>
        <v>8325.2000000000007</v>
      </c>
      <c r="I51" s="75">
        <f>[1]РАБ_БЮДЖ!D21</f>
        <v>7677</v>
      </c>
      <c r="J51" s="75">
        <f>[1]РАБ_БЮДЖ!E21</f>
        <v>8061</v>
      </c>
      <c r="K51" s="75">
        <f>[1]РАБ_БЮДЖ!F21</f>
        <v>8470</v>
      </c>
      <c r="L51" s="75">
        <f>[1]РАБ_БЮДЖ!G21</f>
        <v>8880</v>
      </c>
      <c r="M51" s="75">
        <f>[1]РАБ_БЮДЖ!H21</f>
        <v>9310</v>
      </c>
      <c r="N51" s="75">
        <f>[1]РАБ_БЮДЖ!I21</f>
        <v>9810</v>
      </c>
    </row>
    <row r="52" spans="1:14" ht="24.75" customHeight="1" x14ac:dyDescent="0.2">
      <c r="A52" s="276" t="s">
        <v>640</v>
      </c>
      <c r="B52" s="251" t="s">
        <v>408</v>
      </c>
      <c r="C52" s="287" t="s">
        <v>623</v>
      </c>
      <c r="D52" s="63"/>
      <c r="E52" s="64"/>
      <c r="F52" s="65"/>
      <c r="G52" s="66" t="s">
        <v>371</v>
      </c>
      <c r="H52" s="67">
        <f t="shared" ref="H52:N52" si="14">ROUND(H54/H53/12,2)</f>
        <v>1.5</v>
      </c>
      <c r="I52" s="67">
        <f t="shared" si="14"/>
        <v>1.5</v>
      </c>
      <c r="J52" s="67">
        <f t="shared" si="14"/>
        <v>1.5</v>
      </c>
      <c r="K52" s="67">
        <f t="shared" si="14"/>
        <v>1.5</v>
      </c>
      <c r="L52" s="67">
        <f t="shared" si="14"/>
        <v>1.5</v>
      </c>
      <c r="M52" s="67">
        <f t="shared" si="14"/>
        <v>1.5</v>
      </c>
      <c r="N52" s="67">
        <f t="shared" si="14"/>
        <v>1.5</v>
      </c>
    </row>
    <row r="53" spans="1:14" ht="24" x14ac:dyDescent="0.2">
      <c r="A53" s="277"/>
      <c r="B53" s="279"/>
      <c r="C53" s="282"/>
      <c r="D53" s="68"/>
      <c r="E53" s="69"/>
      <c r="F53" s="70"/>
      <c r="G53" s="66" t="s">
        <v>372</v>
      </c>
      <c r="H53" s="71">
        <v>26</v>
      </c>
      <c r="I53" s="71">
        <v>26</v>
      </c>
      <c r="J53" s="71">
        <v>26</v>
      </c>
      <c r="K53" s="71">
        <v>26</v>
      </c>
      <c r="L53" s="71">
        <v>26</v>
      </c>
      <c r="M53" s="71">
        <v>26</v>
      </c>
      <c r="N53" s="71">
        <v>26</v>
      </c>
    </row>
    <row r="54" spans="1:14" ht="51.75" customHeight="1" x14ac:dyDescent="0.2">
      <c r="A54" s="278"/>
      <c r="B54" s="280"/>
      <c r="C54" s="283"/>
      <c r="D54" s="72" t="s">
        <v>377</v>
      </c>
      <c r="E54" s="73" t="s">
        <v>409</v>
      </c>
      <c r="F54" s="74" t="s">
        <v>382</v>
      </c>
      <c r="G54" s="66" t="s">
        <v>376</v>
      </c>
      <c r="H54" s="75">
        <f>[1]РАБ_БЮДЖ!C23</f>
        <v>468</v>
      </c>
      <c r="I54" s="75">
        <f>[1]РАБ_БЮДЖ!D23</f>
        <v>468</v>
      </c>
      <c r="J54" s="75">
        <f>[1]РАБ_БЮДЖ!E23</f>
        <v>468</v>
      </c>
      <c r="K54" s="75">
        <f>[1]РАБ_БЮДЖ!F23</f>
        <v>468</v>
      </c>
      <c r="L54" s="75">
        <f>[1]РАБ_БЮДЖ!G23</f>
        <v>468</v>
      </c>
      <c r="M54" s="75">
        <f>[1]РАБ_БЮДЖ!H23</f>
        <v>468</v>
      </c>
      <c r="N54" s="75">
        <f>[1]РАБ_БЮДЖ!I23</f>
        <v>468</v>
      </c>
    </row>
    <row r="55" spans="1:14" ht="25.5" customHeight="1" x14ac:dyDescent="0.2">
      <c r="A55" s="276" t="s">
        <v>641</v>
      </c>
      <c r="B55" s="251" t="s">
        <v>412</v>
      </c>
      <c r="C55" s="287" t="s">
        <v>624</v>
      </c>
      <c r="D55" s="63"/>
      <c r="E55" s="64"/>
      <c r="F55" s="65"/>
      <c r="G55" s="66" t="s">
        <v>371</v>
      </c>
      <c r="H55" s="67">
        <f t="shared" ref="H55:N55" si="15">ROUND(H57/H56/12,2)</f>
        <v>1.42</v>
      </c>
      <c r="I55" s="67">
        <f t="shared" si="15"/>
        <v>1.35</v>
      </c>
      <c r="J55" s="67">
        <f t="shared" si="15"/>
        <v>1.18</v>
      </c>
      <c r="K55" s="67">
        <f t="shared" si="15"/>
        <v>1.98</v>
      </c>
      <c r="L55" s="67">
        <f t="shared" si="15"/>
        <v>2.0499999999999998</v>
      </c>
      <c r="M55" s="67">
        <f t="shared" si="15"/>
        <v>2.11</v>
      </c>
      <c r="N55" s="67">
        <f t="shared" si="15"/>
        <v>2.15</v>
      </c>
    </row>
    <row r="56" spans="1:14" ht="24.75" customHeight="1" x14ac:dyDescent="0.2">
      <c r="A56" s="277"/>
      <c r="B56" s="279"/>
      <c r="C56" s="282"/>
      <c r="D56" s="68"/>
      <c r="E56" s="69"/>
      <c r="F56" s="70"/>
      <c r="G56" s="66" t="s">
        <v>372</v>
      </c>
      <c r="H56" s="71">
        <v>45500</v>
      </c>
      <c r="I56" s="71">
        <v>45300</v>
      </c>
      <c r="J56" s="71">
        <v>45000</v>
      </c>
      <c r="K56" s="71">
        <v>44700</v>
      </c>
      <c r="L56" s="71">
        <v>44500</v>
      </c>
      <c r="M56" s="71">
        <v>44300</v>
      </c>
      <c r="N56" s="71">
        <v>44200</v>
      </c>
    </row>
    <row r="57" spans="1:14" ht="60.75" customHeight="1" x14ac:dyDescent="0.2">
      <c r="A57" s="286"/>
      <c r="B57" s="301"/>
      <c r="C57" s="300"/>
      <c r="D57" s="72" t="s">
        <v>413</v>
      </c>
      <c r="E57" s="73" t="s">
        <v>414</v>
      </c>
      <c r="F57" s="74" t="s">
        <v>382</v>
      </c>
      <c r="G57" s="66" t="s">
        <v>376</v>
      </c>
      <c r="H57" s="75">
        <f>[1]РАБ_БЮДЖ!C24</f>
        <v>777664.7</v>
      </c>
      <c r="I57" s="75">
        <f>[1]РАБ_БЮДЖ!D24</f>
        <v>734006.8</v>
      </c>
      <c r="J57" s="75">
        <f>[1]РАБ_БЮДЖ!E24</f>
        <v>635176.69999999995</v>
      </c>
      <c r="K57" s="75">
        <f>[1]РАБ_БЮДЖ!F24</f>
        <v>1061028</v>
      </c>
      <c r="L57" s="75">
        <f>[1]РАБ_БЮДЖ!G24</f>
        <v>1092154</v>
      </c>
      <c r="M57" s="75">
        <f>[1]РАБ_БЮДЖ!H24</f>
        <v>1119418</v>
      </c>
      <c r="N57" s="75">
        <f>[1]РАБ_БЮДЖ!I24</f>
        <v>1142451</v>
      </c>
    </row>
    <row r="58" spans="1:14" ht="0.75" customHeight="1" x14ac:dyDescent="0.2">
      <c r="A58" s="276" t="s">
        <v>642</v>
      </c>
      <c r="B58" s="251" t="s">
        <v>415</v>
      </c>
      <c r="C58" s="360" t="s">
        <v>624</v>
      </c>
      <c r="D58" s="63"/>
      <c r="E58" s="64"/>
      <c r="F58" s="65"/>
      <c r="G58" s="66" t="s">
        <v>371</v>
      </c>
      <c r="H58" s="67">
        <f t="shared" ref="H58:N58" si="16">ROUND(H60/H59/12,2)</f>
        <v>1.75</v>
      </c>
      <c r="I58" s="67">
        <f t="shared" si="16"/>
        <v>1.85</v>
      </c>
      <c r="J58" s="67">
        <f t="shared" si="16"/>
        <v>1.83</v>
      </c>
      <c r="K58" s="67">
        <f t="shared" si="16"/>
        <v>2.67</v>
      </c>
      <c r="L58" s="67">
        <f t="shared" si="16"/>
        <v>2.83</v>
      </c>
      <c r="M58" s="67">
        <f t="shared" si="16"/>
        <v>3.13</v>
      </c>
      <c r="N58" s="67">
        <f t="shared" si="16"/>
        <v>3.33</v>
      </c>
    </row>
    <row r="59" spans="1:14" ht="24" hidden="1" x14ac:dyDescent="0.2">
      <c r="A59" s="277"/>
      <c r="B59" s="279"/>
      <c r="C59" s="356"/>
      <c r="D59" s="68"/>
      <c r="E59" s="69"/>
      <c r="F59" s="70"/>
      <c r="G59" s="66" t="s">
        <v>372</v>
      </c>
      <c r="H59" s="71">
        <v>390</v>
      </c>
      <c r="I59" s="71">
        <v>330</v>
      </c>
      <c r="J59" s="71">
        <v>295</v>
      </c>
      <c r="K59" s="71">
        <v>270</v>
      </c>
      <c r="L59" s="71">
        <v>250</v>
      </c>
      <c r="M59" s="71">
        <v>220</v>
      </c>
      <c r="N59" s="71">
        <v>200</v>
      </c>
    </row>
    <row r="60" spans="1:14" ht="98.25" customHeight="1" x14ac:dyDescent="0.2">
      <c r="A60" s="278"/>
      <c r="B60" s="280"/>
      <c r="C60" s="361"/>
      <c r="D60" s="72" t="s">
        <v>377</v>
      </c>
      <c r="E60" s="73" t="s">
        <v>416</v>
      </c>
      <c r="F60" s="74" t="s">
        <v>382</v>
      </c>
      <c r="G60" s="66" t="s">
        <v>376</v>
      </c>
      <c r="H60" s="75">
        <f>[1]РАБ_БЮДЖ!C25</f>
        <v>8170</v>
      </c>
      <c r="I60" s="75">
        <f>[1]РАБ_БЮДЖ!D25</f>
        <v>7321</v>
      </c>
      <c r="J60" s="75">
        <f>[1]РАБ_БЮДЖ!E25</f>
        <v>6464</v>
      </c>
      <c r="K60" s="75">
        <f>[1]РАБ_БЮДЖ!F25</f>
        <v>8641</v>
      </c>
      <c r="L60" s="75">
        <f>[1]РАБ_БЮДЖ!G25</f>
        <v>8493</v>
      </c>
      <c r="M60" s="75">
        <f>[1]РАБ_БЮДЖ!H25</f>
        <v>8275</v>
      </c>
      <c r="N60" s="75">
        <f>[1]РАБ_БЮДЖ!I25</f>
        <v>7989</v>
      </c>
    </row>
    <row r="61" spans="1:14" ht="24" customHeight="1" x14ac:dyDescent="0.2">
      <c r="A61" s="276" t="s">
        <v>643</v>
      </c>
      <c r="B61" s="251" t="s">
        <v>418</v>
      </c>
      <c r="C61" s="360" t="s">
        <v>624</v>
      </c>
      <c r="D61" s="63"/>
      <c r="E61" s="64"/>
      <c r="F61" s="65"/>
      <c r="G61" s="66" t="s">
        <v>371</v>
      </c>
      <c r="H61" s="67">
        <f t="shared" ref="H61:N61" si="17">ROUND(H63/H62/12,2)</f>
        <v>1.76</v>
      </c>
      <c r="I61" s="67">
        <f t="shared" si="17"/>
        <v>1.8</v>
      </c>
      <c r="J61" s="67">
        <f t="shared" si="17"/>
        <v>1.83</v>
      </c>
      <c r="K61" s="67">
        <f t="shared" si="17"/>
        <v>2.21</v>
      </c>
      <c r="L61" s="67">
        <f t="shared" si="17"/>
        <v>2.21</v>
      </c>
      <c r="M61" s="67">
        <f t="shared" si="17"/>
        <v>2.21</v>
      </c>
      <c r="N61" s="67">
        <f t="shared" si="17"/>
        <v>2.2799999999999998</v>
      </c>
    </row>
    <row r="62" spans="1:14" ht="24" x14ac:dyDescent="0.2">
      <c r="A62" s="277"/>
      <c r="B62" s="279"/>
      <c r="C62" s="356"/>
      <c r="D62" s="68"/>
      <c r="E62" s="69"/>
      <c r="F62" s="70"/>
      <c r="G62" s="66" t="s">
        <v>372</v>
      </c>
      <c r="H62" s="71">
        <v>940</v>
      </c>
      <c r="I62" s="71">
        <v>862</v>
      </c>
      <c r="J62" s="71">
        <v>810</v>
      </c>
      <c r="K62" s="71">
        <v>750</v>
      </c>
      <c r="L62" s="71">
        <v>700</v>
      </c>
      <c r="M62" s="71">
        <v>640</v>
      </c>
      <c r="N62" s="71">
        <v>580</v>
      </c>
    </row>
    <row r="63" spans="1:14" ht="109.5" customHeight="1" x14ac:dyDescent="0.2">
      <c r="A63" s="278"/>
      <c r="B63" s="280"/>
      <c r="C63" s="361"/>
      <c r="D63" s="72" t="s">
        <v>377</v>
      </c>
      <c r="E63" s="73" t="s">
        <v>419</v>
      </c>
      <c r="F63" s="74" t="s">
        <v>382</v>
      </c>
      <c r="G63" s="66" t="s">
        <v>376</v>
      </c>
      <c r="H63" s="75">
        <f>[1]РАБ_БЮДЖ!C26</f>
        <v>19839</v>
      </c>
      <c r="I63" s="75">
        <f>[1]РАБ_БЮДЖ!D26</f>
        <v>18657</v>
      </c>
      <c r="J63" s="75">
        <f>[1]РАБ_БЮДЖ!E26</f>
        <v>17786</v>
      </c>
      <c r="K63" s="75">
        <f>[1]РАБ_БЮДЖ!F26</f>
        <v>19900</v>
      </c>
      <c r="L63" s="75">
        <f>[1]РАБ_БЮДЖ!G26</f>
        <v>18600</v>
      </c>
      <c r="M63" s="75">
        <f>[1]РАБ_БЮДЖ!H26</f>
        <v>17000</v>
      </c>
      <c r="N63" s="75">
        <f>[1]РАБ_БЮДЖ!I26</f>
        <v>15900</v>
      </c>
    </row>
    <row r="64" spans="1:14" ht="24.75" customHeight="1" x14ac:dyDescent="0.2">
      <c r="A64" s="276" t="s">
        <v>644</v>
      </c>
      <c r="B64" s="251" t="s">
        <v>420</v>
      </c>
      <c r="C64" s="325" t="s">
        <v>624</v>
      </c>
      <c r="D64" s="63"/>
      <c r="E64" s="64"/>
      <c r="F64" s="65"/>
      <c r="G64" s="66" t="s">
        <v>371</v>
      </c>
      <c r="H64" s="67">
        <f t="shared" ref="H64:N64" si="18">ROUND(H66/H65/12,2)</f>
        <v>1.28</v>
      </c>
      <c r="I64" s="67">
        <f t="shared" si="18"/>
        <v>1.21</v>
      </c>
      <c r="J64" s="67">
        <f t="shared" si="18"/>
        <v>1.04</v>
      </c>
      <c r="K64" s="67">
        <f t="shared" si="18"/>
        <v>1.69</v>
      </c>
      <c r="L64" s="67">
        <f t="shared" si="18"/>
        <v>1.76</v>
      </c>
      <c r="M64" s="67">
        <f t="shared" si="18"/>
        <v>1.82</v>
      </c>
      <c r="N64" s="67">
        <f t="shared" si="18"/>
        <v>1.88</v>
      </c>
    </row>
    <row r="65" spans="1:14" ht="24.75" customHeight="1" x14ac:dyDescent="0.2">
      <c r="A65" s="277"/>
      <c r="B65" s="299"/>
      <c r="C65" s="277"/>
      <c r="D65" s="68"/>
      <c r="E65" s="69"/>
      <c r="F65" s="70"/>
      <c r="G65" s="66" t="s">
        <v>372</v>
      </c>
      <c r="H65" s="71">
        <v>75000</v>
      </c>
      <c r="I65" s="71">
        <v>80700</v>
      </c>
      <c r="J65" s="71">
        <v>84800</v>
      </c>
      <c r="K65" s="71">
        <v>86000</v>
      </c>
      <c r="L65" s="71">
        <v>88000</v>
      </c>
      <c r="M65" s="71">
        <v>90000</v>
      </c>
      <c r="N65" s="71">
        <v>92000</v>
      </c>
    </row>
    <row r="66" spans="1:14" ht="65.25" customHeight="1" x14ac:dyDescent="0.2">
      <c r="A66" s="286"/>
      <c r="B66" s="252"/>
      <c r="C66" s="286"/>
      <c r="D66" s="72" t="s">
        <v>377</v>
      </c>
      <c r="E66" s="73" t="s">
        <v>421</v>
      </c>
      <c r="F66" s="74" t="s">
        <v>382</v>
      </c>
      <c r="G66" s="66" t="s">
        <v>376</v>
      </c>
      <c r="H66" s="75">
        <f>[1]РАБ_БЮДЖ!C27</f>
        <v>1147670.7</v>
      </c>
      <c r="I66" s="75">
        <f>[1]РАБ_БЮДЖ!D27</f>
        <v>1175239.8999999999</v>
      </c>
      <c r="J66" s="75">
        <f>[1]РАБ_БЮДЖ!E27</f>
        <v>1060227.8</v>
      </c>
      <c r="K66" s="75">
        <f>[1]РАБ_БЮДЖ!F27</f>
        <v>1744636</v>
      </c>
      <c r="L66" s="75">
        <f>[1]РАБ_БЮДЖ!G27</f>
        <v>1857571</v>
      </c>
      <c r="M66" s="75">
        <f>[1]РАБ_БЮДЖ!H27</f>
        <v>1969962</v>
      </c>
      <c r="N66" s="75">
        <f>[1]РАБ_БЮДЖ!I27</f>
        <v>2080833</v>
      </c>
    </row>
    <row r="67" spans="1:14" ht="24" customHeight="1" x14ac:dyDescent="0.2">
      <c r="A67" s="276" t="s">
        <v>645</v>
      </c>
      <c r="B67" s="251" t="s">
        <v>214</v>
      </c>
      <c r="C67" s="325" t="s">
        <v>624</v>
      </c>
      <c r="D67" s="63"/>
      <c r="E67" s="64"/>
      <c r="F67" s="65"/>
      <c r="G67" s="66" t="s">
        <v>371</v>
      </c>
      <c r="H67" s="67">
        <f t="shared" ref="H67:N67" si="19">ROUND(H69/H68/12,1)</f>
        <v>3</v>
      </c>
      <c r="I67" s="67">
        <f t="shared" si="19"/>
        <v>3.1</v>
      </c>
      <c r="J67" s="67">
        <f t="shared" si="19"/>
        <v>3.2</v>
      </c>
      <c r="K67" s="67">
        <f t="shared" si="19"/>
        <v>4.3</v>
      </c>
      <c r="L67" s="67">
        <f t="shared" si="19"/>
        <v>4.5999999999999996</v>
      </c>
      <c r="M67" s="67">
        <f t="shared" si="19"/>
        <v>4.8</v>
      </c>
      <c r="N67" s="67">
        <f t="shared" si="19"/>
        <v>5.0999999999999996</v>
      </c>
    </row>
    <row r="68" spans="1:14" ht="24" x14ac:dyDescent="0.2">
      <c r="A68" s="277"/>
      <c r="B68" s="279"/>
      <c r="C68" s="277"/>
      <c r="D68" s="68"/>
      <c r="E68" s="69"/>
      <c r="F68" s="70"/>
      <c r="G68" s="66" t="s">
        <v>372</v>
      </c>
      <c r="H68" s="71">
        <v>2670</v>
      </c>
      <c r="I68" s="71">
        <v>2660</v>
      </c>
      <c r="J68" s="71">
        <v>2710</v>
      </c>
      <c r="K68" s="71">
        <v>2730</v>
      </c>
      <c r="L68" s="71">
        <v>2745</v>
      </c>
      <c r="M68" s="71">
        <v>2760</v>
      </c>
      <c r="N68" s="71">
        <v>2770</v>
      </c>
    </row>
    <row r="69" spans="1:14" ht="147" customHeight="1" x14ac:dyDescent="0.2">
      <c r="A69" s="278"/>
      <c r="B69" s="280"/>
      <c r="C69" s="286"/>
      <c r="D69" s="72" t="s">
        <v>377</v>
      </c>
      <c r="E69" s="73" t="s">
        <v>66</v>
      </c>
      <c r="F69" s="74" t="s">
        <v>382</v>
      </c>
      <c r="G69" s="66" t="s">
        <v>376</v>
      </c>
      <c r="H69" s="75">
        <f>[1]РАБ_БЮДЖ!C28</f>
        <v>97006</v>
      </c>
      <c r="I69" s="75">
        <f>[1]РАБ_БЮДЖ!D28</f>
        <v>99052</v>
      </c>
      <c r="J69" s="75">
        <f>[1]РАБ_БЮДЖ!E28</f>
        <v>105196</v>
      </c>
      <c r="K69" s="75">
        <f>[1]РАБ_БЮДЖ!F28</f>
        <v>140090</v>
      </c>
      <c r="L69" s="75">
        <f>[1]РАБ_БЮДЖ!G28</f>
        <v>150396</v>
      </c>
      <c r="M69" s="75">
        <f>[1]РАБ_БЮДЖ!H28</f>
        <v>160224</v>
      </c>
      <c r="N69" s="75">
        <f>[1]РАБ_БЮДЖ!I28</f>
        <v>169991</v>
      </c>
    </row>
    <row r="70" spans="1:14" ht="28.5" customHeight="1" x14ac:dyDescent="0.2">
      <c r="A70" s="276" t="s">
        <v>646</v>
      </c>
      <c r="B70" s="251" t="s">
        <v>239</v>
      </c>
      <c r="C70" s="281" t="s">
        <v>625</v>
      </c>
      <c r="D70" s="63"/>
      <c r="E70" s="64"/>
      <c r="F70" s="65"/>
      <c r="G70" s="66" t="s">
        <v>371</v>
      </c>
      <c r="H70" s="67">
        <f t="shared" ref="H70:N70" si="20">ROUND(H72/H71/12,2)</f>
        <v>3.04</v>
      </c>
      <c r="I70" s="67">
        <f t="shared" si="20"/>
        <v>2.93</v>
      </c>
      <c r="J70" s="67">
        <f t="shared" si="20"/>
        <v>3.05</v>
      </c>
      <c r="K70" s="67">
        <f t="shared" si="20"/>
        <v>3.32</v>
      </c>
      <c r="L70" s="67">
        <f t="shared" si="20"/>
        <v>3.48</v>
      </c>
      <c r="M70" s="67">
        <f t="shared" si="20"/>
        <v>3.62</v>
      </c>
      <c r="N70" s="67">
        <f t="shared" si="20"/>
        <v>3.76</v>
      </c>
    </row>
    <row r="71" spans="1:14" ht="24" x14ac:dyDescent="0.2">
      <c r="A71" s="277"/>
      <c r="B71" s="279"/>
      <c r="C71" s="282"/>
      <c r="D71" s="68"/>
      <c r="E71" s="69"/>
      <c r="F71" s="70"/>
      <c r="G71" s="66" t="s">
        <v>372</v>
      </c>
      <c r="H71" s="71">
        <v>3170</v>
      </c>
      <c r="I71" s="71">
        <v>3230</v>
      </c>
      <c r="J71" s="71">
        <v>3290</v>
      </c>
      <c r="K71" s="71">
        <v>3315</v>
      </c>
      <c r="L71" s="71">
        <v>3330</v>
      </c>
      <c r="M71" s="71">
        <v>3350</v>
      </c>
      <c r="N71" s="71">
        <v>3365</v>
      </c>
    </row>
    <row r="72" spans="1:14" ht="144" customHeight="1" x14ac:dyDescent="0.2">
      <c r="A72" s="278"/>
      <c r="B72" s="280"/>
      <c r="C72" s="283"/>
      <c r="D72" s="72" t="s">
        <v>377</v>
      </c>
      <c r="E72" s="73" t="s">
        <v>424</v>
      </c>
      <c r="F72" s="74" t="s">
        <v>382</v>
      </c>
      <c r="G72" s="66" t="s">
        <v>376</v>
      </c>
      <c r="H72" s="75">
        <f>[1]РАБ_БЮДЖ!C20</f>
        <v>115559</v>
      </c>
      <c r="I72" s="75">
        <f>[1]РАБ_БЮДЖ!D20</f>
        <v>113629</v>
      </c>
      <c r="J72" s="75">
        <f>[1]РАБ_БЮДЖ!E20</f>
        <v>120261</v>
      </c>
      <c r="K72" s="75">
        <f>[1]РАБ_БЮДЖ!F20</f>
        <v>132139</v>
      </c>
      <c r="L72" s="75">
        <f>[1]РАБ_БЮДЖ!G20</f>
        <v>138878</v>
      </c>
      <c r="M72" s="75">
        <f>[1]РАБ_БЮДЖ!H20</f>
        <v>145406</v>
      </c>
      <c r="N72" s="75">
        <f>[1]РАБ_БЮДЖ!I20</f>
        <v>151658</v>
      </c>
    </row>
    <row r="73" spans="1:14" ht="24" x14ac:dyDescent="0.2">
      <c r="A73" s="276" t="s">
        <v>647</v>
      </c>
      <c r="B73" s="251" t="s">
        <v>425</v>
      </c>
      <c r="C73" s="281" t="s">
        <v>688</v>
      </c>
      <c r="D73" s="63"/>
      <c r="E73" s="64"/>
      <c r="F73" s="65"/>
      <c r="G73" s="66" t="s">
        <v>371</v>
      </c>
      <c r="H73" s="67">
        <f t="shared" ref="H73:N73" si="21">ROUND(H75/H74/12,2)</f>
        <v>0.62</v>
      </c>
      <c r="I73" s="67">
        <f t="shared" si="21"/>
        <v>0.62</v>
      </c>
      <c r="J73" s="67">
        <f t="shared" si="21"/>
        <v>0.62</v>
      </c>
      <c r="K73" s="67">
        <f t="shared" si="21"/>
        <v>0.62</v>
      </c>
      <c r="L73" s="67">
        <f t="shared" si="21"/>
        <v>0.62</v>
      </c>
      <c r="M73" s="67">
        <f t="shared" si="21"/>
        <v>0.62</v>
      </c>
      <c r="N73" s="67">
        <f t="shared" si="21"/>
        <v>0.62</v>
      </c>
    </row>
    <row r="74" spans="1:14" ht="24" x14ac:dyDescent="0.2">
      <c r="A74" s="277"/>
      <c r="B74" s="279"/>
      <c r="C74" s="282"/>
      <c r="D74" s="68"/>
      <c r="E74" s="69"/>
      <c r="F74" s="70"/>
      <c r="G74" s="66" t="s">
        <v>372</v>
      </c>
      <c r="H74" s="71">
        <v>27514</v>
      </c>
      <c r="I74" s="71">
        <v>27320</v>
      </c>
      <c r="J74" s="71">
        <v>27320</v>
      </c>
      <c r="K74" s="71">
        <v>27320</v>
      </c>
      <c r="L74" s="71">
        <v>27320</v>
      </c>
      <c r="M74" s="71">
        <v>27320</v>
      </c>
      <c r="N74" s="71">
        <v>27320</v>
      </c>
    </row>
    <row r="75" spans="1:14" ht="48" x14ac:dyDescent="0.2">
      <c r="A75" s="278"/>
      <c r="B75" s="280"/>
      <c r="C75" s="283"/>
      <c r="D75" s="72" t="s">
        <v>377</v>
      </c>
      <c r="E75" s="73" t="s">
        <v>426</v>
      </c>
      <c r="F75" s="74" t="s">
        <v>382</v>
      </c>
      <c r="G75" s="66" t="s">
        <v>376</v>
      </c>
      <c r="H75" s="75">
        <f>[1]РАБ_БЮДЖ!C52</f>
        <v>203585.9</v>
      </c>
      <c r="I75" s="75">
        <f>[1]РАБ_БЮДЖ!D52</f>
        <v>202900</v>
      </c>
      <c r="J75" s="75">
        <f>[1]РАБ_БЮДЖ!E52</f>
        <v>202900</v>
      </c>
      <c r="K75" s="75">
        <f>[1]РАБ_БЮДЖ!F52</f>
        <v>202900</v>
      </c>
      <c r="L75" s="75">
        <f>[1]РАБ_БЮДЖ!G52</f>
        <v>202900</v>
      </c>
      <c r="M75" s="75">
        <f>[1]РАБ_БЮДЖ!H52</f>
        <v>202900</v>
      </c>
      <c r="N75" s="75">
        <f>[1]РАБ_БЮДЖ!I52</f>
        <v>202900</v>
      </c>
    </row>
    <row r="76" spans="1:14" ht="24" customHeight="1" x14ac:dyDescent="0.2">
      <c r="A76" s="276" t="s">
        <v>648</v>
      </c>
      <c r="B76" s="251" t="s">
        <v>427</v>
      </c>
      <c r="C76" s="281" t="s">
        <v>688</v>
      </c>
      <c r="D76" s="63"/>
      <c r="E76" s="64"/>
      <c r="F76" s="65"/>
      <c r="G76" s="66" t="s">
        <v>371</v>
      </c>
      <c r="H76" s="67">
        <f t="shared" ref="H76:N76" si="22">ROUND(H78/H77,2)</f>
        <v>2.63</v>
      </c>
      <c r="I76" s="67">
        <f t="shared" si="22"/>
        <v>2.64</v>
      </c>
      <c r="J76" s="67">
        <f t="shared" si="22"/>
        <v>2.64</v>
      </c>
      <c r="K76" s="67">
        <f t="shared" si="22"/>
        <v>2.74</v>
      </c>
      <c r="L76" s="67">
        <f t="shared" si="22"/>
        <v>2.77</v>
      </c>
      <c r="M76" s="67">
        <f t="shared" si="22"/>
        <v>2.79</v>
      </c>
      <c r="N76" s="67">
        <f t="shared" si="22"/>
        <v>2.82</v>
      </c>
    </row>
    <row r="77" spans="1:14" ht="24" x14ac:dyDescent="0.2">
      <c r="A77" s="277"/>
      <c r="B77" s="279"/>
      <c r="C77" s="282"/>
      <c r="D77" s="68"/>
      <c r="E77" s="69"/>
      <c r="F77" s="70"/>
      <c r="G77" s="66" t="s">
        <v>372</v>
      </c>
      <c r="H77" s="71">
        <v>6691</v>
      </c>
      <c r="I77" s="71">
        <v>6586</v>
      </c>
      <c r="J77" s="71">
        <v>6586</v>
      </c>
      <c r="K77" s="71">
        <v>6586</v>
      </c>
      <c r="L77" s="71">
        <v>6586</v>
      </c>
      <c r="M77" s="71">
        <v>6586</v>
      </c>
      <c r="N77" s="71">
        <v>6586</v>
      </c>
    </row>
    <row r="78" spans="1:14" ht="48" x14ac:dyDescent="0.2">
      <c r="A78" s="278"/>
      <c r="B78" s="280"/>
      <c r="C78" s="283"/>
      <c r="D78" s="72" t="s">
        <v>377</v>
      </c>
      <c r="E78" s="73" t="s">
        <v>428</v>
      </c>
      <c r="F78" s="74" t="s">
        <v>382</v>
      </c>
      <c r="G78" s="66" t="s">
        <v>376</v>
      </c>
      <c r="H78" s="75">
        <f>[1]РАБ_БЮДЖ!C53</f>
        <v>17573.5</v>
      </c>
      <c r="I78" s="75">
        <f>[1]РАБ_БЮДЖ!D53</f>
        <v>17370</v>
      </c>
      <c r="J78" s="75">
        <f>[1]РАБ_БЮДЖ!E53</f>
        <v>17370</v>
      </c>
      <c r="K78" s="75">
        <f>[1]РАБ_БЮДЖ!F53</f>
        <v>18031</v>
      </c>
      <c r="L78" s="75">
        <f>[1]РАБ_БЮДЖ!G53</f>
        <v>18212</v>
      </c>
      <c r="M78" s="75">
        <f>[1]РАБ_БЮДЖ!H53</f>
        <v>18395</v>
      </c>
      <c r="N78" s="75">
        <f>[1]РАБ_БЮДЖ!I53</f>
        <v>18580</v>
      </c>
    </row>
    <row r="79" spans="1:14" ht="24" customHeight="1" x14ac:dyDescent="0.2">
      <c r="A79" s="276" t="s">
        <v>649</v>
      </c>
      <c r="B79" s="251" t="s">
        <v>687</v>
      </c>
      <c r="C79" s="281" t="s">
        <v>688</v>
      </c>
      <c r="D79" s="63"/>
      <c r="E79" s="64"/>
      <c r="F79" s="65"/>
      <c r="G79" s="66" t="s">
        <v>371</v>
      </c>
      <c r="H79" s="67">
        <f t="shared" ref="H79:N79" si="23">ROUND(H81/H80,2)</f>
        <v>1</v>
      </c>
      <c r="I79" s="67">
        <f t="shared" si="23"/>
        <v>1</v>
      </c>
      <c r="J79" s="67">
        <f t="shared" si="23"/>
        <v>1</v>
      </c>
      <c r="K79" s="67">
        <f t="shared" si="23"/>
        <v>1</v>
      </c>
      <c r="L79" s="67">
        <f t="shared" si="23"/>
        <v>1</v>
      </c>
      <c r="M79" s="67">
        <f t="shared" si="23"/>
        <v>1</v>
      </c>
      <c r="N79" s="67">
        <f t="shared" si="23"/>
        <v>1</v>
      </c>
    </row>
    <row r="80" spans="1:14" ht="24" x14ac:dyDescent="0.2">
      <c r="A80" s="277"/>
      <c r="B80" s="279"/>
      <c r="C80" s="282"/>
      <c r="D80" s="68"/>
      <c r="E80" s="69"/>
      <c r="F80" s="70"/>
      <c r="G80" s="66" t="s">
        <v>372</v>
      </c>
      <c r="H80" s="71">
        <v>2220</v>
      </c>
      <c r="I80" s="71">
        <v>1906</v>
      </c>
      <c r="J80" s="71">
        <v>1906</v>
      </c>
      <c r="K80" s="71">
        <v>1708</v>
      </c>
      <c r="L80" s="71">
        <v>1708</v>
      </c>
      <c r="M80" s="71">
        <v>1708</v>
      </c>
      <c r="N80" s="71">
        <v>1708</v>
      </c>
    </row>
    <row r="81" spans="1:15" ht="48.75" customHeight="1" x14ac:dyDescent="0.2">
      <c r="A81" s="278"/>
      <c r="B81" s="280"/>
      <c r="C81" s="283"/>
      <c r="D81" s="72" t="s">
        <v>377</v>
      </c>
      <c r="E81" s="73" t="s">
        <v>430</v>
      </c>
      <c r="F81" s="74" t="s">
        <v>431</v>
      </c>
      <c r="G81" s="66" t="s">
        <v>376</v>
      </c>
      <c r="H81" s="75">
        <f>[1]РАБ_БЮДЖ!C54</f>
        <v>2228</v>
      </c>
      <c r="I81" s="75">
        <f>[1]РАБ_БЮДЖ!D54</f>
        <v>1910</v>
      </c>
      <c r="J81" s="75">
        <f>[1]РАБ_БЮДЖ!E54</f>
        <v>1910</v>
      </c>
      <c r="K81" s="75">
        <f>[1]РАБ_БЮДЖ!F54</f>
        <v>1710</v>
      </c>
      <c r="L81" s="75">
        <f>[1]РАБ_БЮДЖ!G54</f>
        <v>1710</v>
      </c>
      <c r="M81" s="75">
        <f>[1]РАБ_БЮДЖ!H54</f>
        <v>1710</v>
      </c>
      <c r="N81" s="75">
        <f>[1]РАБ_БЮДЖ!I54</f>
        <v>1710</v>
      </c>
    </row>
    <row r="82" spans="1:15" ht="12.75" customHeight="1" x14ac:dyDescent="0.2">
      <c r="A82" s="276" t="s">
        <v>650</v>
      </c>
      <c r="B82" s="251" t="s">
        <v>432</v>
      </c>
      <c r="C82" s="281" t="s">
        <v>688</v>
      </c>
      <c r="D82" s="63"/>
      <c r="E82" s="64"/>
      <c r="F82" s="65"/>
      <c r="G82" s="66" t="s">
        <v>371</v>
      </c>
      <c r="H82" s="67">
        <v>105.5</v>
      </c>
      <c r="I82" s="67">
        <v>105.5</v>
      </c>
      <c r="J82" s="67">
        <v>105.5</v>
      </c>
      <c r="K82" s="67">
        <v>105.5</v>
      </c>
      <c r="L82" s="67">
        <v>105.5</v>
      </c>
      <c r="M82" s="67">
        <v>105.5</v>
      </c>
      <c r="N82" s="67">
        <v>105.5</v>
      </c>
      <c r="O82" s="69"/>
    </row>
    <row r="83" spans="1:15" ht="24" x14ac:dyDescent="0.2">
      <c r="A83" s="277"/>
      <c r="B83" s="279"/>
      <c r="C83" s="282"/>
      <c r="D83" s="68"/>
      <c r="E83" s="69"/>
      <c r="F83" s="70"/>
      <c r="G83" s="66" t="s">
        <v>372</v>
      </c>
      <c r="H83" s="71">
        <f t="shared" ref="H83:N83" si="24">ROUND(H84/H82,0)</f>
        <v>211</v>
      </c>
      <c r="I83" s="71">
        <f t="shared" si="24"/>
        <v>180</v>
      </c>
      <c r="J83" s="71">
        <f t="shared" si="24"/>
        <v>180</v>
      </c>
      <c r="K83" s="71">
        <f t="shared" si="24"/>
        <v>300</v>
      </c>
      <c r="L83" s="71">
        <f t="shared" si="24"/>
        <v>300</v>
      </c>
      <c r="M83" s="71">
        <f t="shared" si="24"/>
        <v>300</v>
      </c>
      <c r="N83" s="71">
        <f t="shared" si="24"/>
        <v>300</v>
      </c>
    </row>
    <row r="84" spans="1:15" ht="51" customHeight="1" x14ac:dyDescent="0.2">
      <c r="A84" s="278"/>
      <c r="B84" s="280"/>
      <c r="C84" s="283"/>
      <c r="D84" s="72" t="s">
        <v>377</v>
      </c>
      <c r="E84" s="73" t="s">
        <v>433</v>
      </c>
      <c r="F84" s="74" t="s">
        <v>384</v>
      </c>
      <c r="G84" s="66" t="s">
        <v>376</v>
      </c>
      <c r="H84" s="75">
        <f>[1]РАБ_БЮДЖ!C55</f>
        <v>22300</v>
      </c>
      <c r="I84" s="75">
        <f>[1]РАБ_БЮДЖ!D55</f>
        <v>18990</v>
      </c>
      <c r="J84" s="75">
        <f>[1]РАБ_БЮДЖ!E55</f>
        <v>18990</v>
      </c>
      <c r="K84" s="75">
        <f>[1]РАБ_БЮДЖ!F55</f>
        <v>31650</v>
      </c>
      <c r="L84" s="75">
        <f>[1]РАБ_БЮДЖ!G55</f>
        <v>31650</v>
      </c>
      <c r="M84" s="75">
        <f>[1]РАБ_БЮДЖ!H55</f>
        <v>31650</v>
      </c>
      <c r="N84" s="75">
        <f>[1]РАБ_БЮДЖ!I55</f>
        <v>31650</v>
      </c>
    </row>
    <row r="85" spans="1:15" ht="24" x14ac:dyDescent="0.2">
      <c r="A85" s="276" t="s">
        <v>651</v>
      </c>
      <c r="B85" s="251" t="s">
        <v>665</v>
      </c>
      <c r="C85" s="281" t="s">
        <v>666</v>
      </c>
      <c r="D85" s="63"/>
      <c r="E85" s="64"/>
      <c r="F85" s="65"/>
      <c r="G85" s="66" t="s">
        <v>371</v>
      </c>
      <c r="H85" s="67">
        <v>8.1999999999999993</v>
      </c>
      <c r="I85" s="67">
        <f>I87/I86/12</f>
        <v>8.6080021848968986</v>
      </c>
      <c r="J85" s="67">
        <f>J87/J86/12</f>
        <v>9.0390001042644137</v>
      </c>
      <c r="K85" s="67">
        <v>9.49</v>
      </c>
      <c r="L85" s="67">
        <v>9.9700000000000006</v>
      </c>
      <c r="M85" s="77">
        <v>0</v>
      </c>
      <c r="N85" s="77">
        <v>0</v>
      </c>
    </row>
    <row r="86" spans="1:15" ht="24" x14ac:dyDescent="0.2">
      <c r="A86" s="277"/>
      <c r="B86" s="279"/>
      <c r="C86" s="282"/>
      <c r="D86" s="68"/>
      <c r="E86" s="69"/>
      <c r="F86" s="70"/>
      <c r="G86" s="66" t="s">
        <v>372</v>
      </c>
      <c r="H86" s="71">
        <v>1384</v>
      </c>
      <c r="I86" s="71">
        <v>2441</v>
      </c>
      <c r="J86" s="71">
        <v>3197</v>
      </c>
      <c r="K86" s="71">
        <v>3674</v>
      </c>
      <c r="L86" s="71">
        <v>4228</v>
      </c>
      <c r="M86" s="78">
        <v>0</v>
      </c>
      <c r="N86" s="78">
        <v>0</v>
      </c>
    </row>
    <row r="87" spans="1:15" ht="76.5" customHeight="1" x14ac:dyDescent="0.2">
      <c r="A87" s="278"/>
      <c r="B87" s="280"/>
      <c r="C87" s="283"/>
      <c r="D87" s="72" t="s">
        <v>377</v>
      </c>
      <c r="E87" s="73" t="s">
        <v>67</v>
      </c>
      <c r="F87" s="74" t="s">
        <v>382</v>
      </c>
      <c r="G87" s="66" t="s">
        <v>376</v>
      </c>
      <c r="H87" s="75">
        <f>[1]РАБ_БЮДЖ!C46</f>
        <v>136152.4</v>
      </c>
      <c r="I87" s="75">
        <f>[1]РАБ_БЮДЖ!D46</f>
        <v>252145.59999999998</v>
      </c>
      <c r="J87" s="75">
        <f>[1]РАБ_БЮДЖ!E46</f>
        <v>346772.19999999995</v>
      </c>
      <c r="K87" s="75">
        <f>[1]РАБ_БЮДЖ!F46</f>
        <v>418439.2</v>
      </c>
      <c r="L87" s="75">
        <f>[1]РАБ_БЮДЖ!G46</f>
        <v>505584.2</v>
      </c>
      <c r="M87" s="75">
        <f>[1]РАБ_БЮДЖ!H46</f>
        <v>0</v>
      </c>
      <c r="N87" s="75">
        <f>[1]РАБ_БЮДЖ!I46</f>
        <v>0</v>
      </c>
    </row>
    <row r="88" spans="1:15" ht="24" x14ac:dyDescent="0.2">
      <c r="A88" s="276" t="s">
        <v>652</v>
      </c>
      <c r="B88" s="251" t="s">
        <v>434</v>
      </c>
      <c r="C88" s="281" t="s">
        <v>667</v>
      </c>
      <c r="D88" s="63"/>
      <c r="E88" s="64"/>
      <c r="F88" s="65"/>
      <c r="G88" s="66" t="s">
        <v>371</v>
      </c>
      <c r="H88" s="67">
        <f t="shared" ref="H88:N88" si="25">ROUND(H90/H89/12,2)</f>
        <v>1.96</v>
      </c>
      <c r="I88" s="67">
        <f t="shared" si="25"/>
        <v>1.85</v>
      </c>
      <c r="J88" s="67">
        <f t="shared" si="25"/>
        <v>1.75</v>
      </c>
      <c r="K88" s="67">
        <f t="shared" si="25"/>
        <v>2.8</v>
      </c>
      <c r="L88" s="67">
        <f t="shared" si="25"/>
        <v>2.95</v>
      </c>
      <c r="M88" s="67">
        <f t="shared" si="25"/>
        <v>3.08</v>
      </c>
      <c r="N88" s="67">
        <f t="shared" si="25"/>
        <v>3.22</v>
      </c>
    </row>
    <row r="89" spans="1:15" ht="24" x14ac:dyDescent="0.2">
      <c r="A89" s="277"/>
      <c r="B89" s="279"/>
      <c r="C89" s="282"/>
      <c r="D89" s="68"/>
      <c r="E89" s="69"/>
      <c r="F89" s="70"/>
      <c r="G89" s="66" t="s">
        <v>372</v>
      </c>
      <c r="H89" s="71">
        <v>14022</v>
      </c>
      <c r="I89" s="71">
        <v>11723</v>
      </c>
      <c r="J89" s="71">
        <v>10182</v>
      </c>
      <c r="K89" s="71">
        <v>13500</v>
      </c>
      <c r="L89" s="71">
        <v>13500</v>
      </c>
      <c r="M89" s="71">
        <v>13500</v>
      </c>
      <c r="N89" s="71">
        <v>13500</v>
      </c>
    </row>
    <row r="90" spans="1:15" ht="115.5" customHeight="1" x14ac:dyDescent="0.2">
      <c r="A90" s="278"/>
      <c r="B90" s="280"/>
      <c r="C90" s="283"/>
      <c r="D90" s="72" t="s">
        <v>377</v>
      </c>
      <c r="E90" s="73" t="s">
        <v>440</v>
      </c>
      <c r="F90" s="74" t="s">
        <v>382</v>
      </c>
      <c r="G90" s="66" t="s">
        <v>376</v>
      </c>
      <c r="H90" s="75">
        <f>[1]РАБ_БЮДЖ!C22</f>
        <v>330040</v>
      </c>
      <c r="I90" s="75">
        <f>[1]РАБ_БЮДЖ!D22</f>
        <v>260435</v>
      </c>
      <c r="J90" s="75">
        <f>[1]РАБ_БЮДЖ!E22</f>
        <v>213640</v>
      </c>
      <c r="K90" s="75">
        <f>[1]РАБ_БЮДЖ!F22</f>
        <v>453991</v>
      </c>
      <c r="L90" s="75">
        <f>[1]РАБ_БЮДЖ!G22</f>
        <v>477145</v>
      </c>
      <c r="M90" s="75">
        <f>[1]РАБ_БЮДЖ!H22</f>
        <v>499571</v>
      </c>
      <c r="N90" s="75">
        <f>[1]РАБ_БЮДЖ!I22</f>
        <v>521052</v>
      </c>
    </row>
    <row r="91" spans="1:15" ht="25.5" customHeight="1" x14ac:dyDescent="0.2">
      <c r="A91" s="276" t="s">
        <v>653</v>
      </c>
      <c r="B91" s="251" t="s">
        <v>267</v>
      </c>
      <c r="C91" s="281" t="s">
        <v>626</v>
      </c>
      <c r="D91" s="63"/>
      <c r="E91" s="64"/>
      <c r="F91" s="65"/>
      <c r="G91" s="66" t="s">
        <v>371</v>
      </c>
      <c r="H91" s="67">
        <v>100</v>
      </c>
      <c r="I91" s="67">
        <v>100</v>
      </c>
      <c r="J91" s="67">
        <v>100</v>
      </c>
      <c r="K91" s="67">
        <v>100</v>
      </c>
      <c r="L91" s="67">
        <v>100</v>
      </c>
      <c r="M91" s="67">
        <v>100</v>
      </c>
      <c r="N91" s="67">
        <v>100</v>
      </c>
    </row>
    <row r="92" spans="1:15" ht="27" customHeight="1" x14ac:dyDescent="0.2">
      <c r="A92" s="277"/>
      <c r="B92" s="279"/>
      <c r="C92" s="282"/>
      <c r="D92" s="68"/>
      <c r="E92" s="69"/>
      <c r="F92" s="70"/>
      <c r="G92" s="66" t="s">
        <v>372</v>
      </c>
      <c r="H92" s="71">
        <v>30</v>
      </c>
      <c r="I92" s="71">
        <v>30</v>
      </c>
      <c r="J92" s="71">
        <v>30</v>
      </c>
      <c r="K92" s="71">
        <v>32</v>
      </c>
      <c r="L92" s="71">
        <v>34</v>
      </c>
      <c r="M92" s="71">
        <v>36</v>
      </c>
      <c r="N92" s="71">
        <v>38</v>
      </c>
    </row>
    <row r="93" spans="1:15" ht="72.75" customHeight="1" x14ac:dyDescent="0.2">
      <c r="A93" s="278"/>
      <c r="B93" s="280"/>
      <c r="C93" s="283"/>
      <c r="D93" s="72" t="s">
        <v>377</v>
      </c>
      <c r="E93" s="73" t="s">
        <v>65</v>
      </c>
      <c r="F93" s="74" t="s">
        <v>384</v>
      </c>
      <c r="G93" s="66" t="s">
        <v>376</v>
      </c>
      <c r="H93" s="75">
        <f>[1]РАБ_БЮДЖ!C60</f>
        <v>3000</v>
      </c>
      <c r="I93" s="75">
        <f>[1]РАБ_БЮДЖ!D60</f>
        <v>3000</v>
      </c>
      <c r="J93" s="75">
        <f>[1]РАБ_БЮДЖ!E60</f>
        <v>3000</v>
      </c>
      <c r="K93" s="75">
        <f>[1]РАБ_БЮДЖ!F60</f>
        <v>3200</v>
      </c>
      <c r="L93" s="75">
        <f>[1]РАБ_БЮДЖ!G60</f>
        <v>3400</v>
      </c>
      <c r="M93" s="75">
        <f>[1]РАБ_БЮДЖ!H60</f>
        <v>3600</v>
      </c>
      <c r="N93" s="75">
        <f>[1]РАБ_БЮДЖ!I60</f>
        <v>3800</v>
      </c>
    </row>
  </sheetData>
  <mergeCells count="95">
    <mergeCell ref="C28:C30"/>
    <mergeCell ref="A31:A33"/>
    <mergeCell ref="A10:A12"/>
    <mergeCell ref="C16:C18"/>
    <mergeCell ref="A22:A24"/>
    <mergeCell ref="B22:B24"/>
    <mergeCell ref="C22:C24"/>
    <mergeCell ref="A19:A21"/>
    <mergeCell ref="B19:B21"/>
    <mergeCell ref="C19:C21"/>
    <mergeCell ref="C13:C15"/>
    <mergeCell ref="A16:A18"/>
    <mergeCell ref="B16:B18"/>
    <mergeCell ref="A58:A60"/>
    <mergeCell ref="B58:B60"/>
    <mergeCell ref="A52:A54"/>
    <mergeCell ref="C40:C42"/>
    <mergeCell ref="A40:A42"/>
    <mergeCell ref="A49:A51"/>
    <mergeCell ref="A43:A45"/>
    <mergeCell ref="C61:C63"/>
    <mergeCell ref="B61:B63"/>
    <mergeCell ref="C46:C48"/>
    <mergeCell ref="C64:C66"/>
    <mergeCell ref="C49:C51"/>
    <mergeCell ref="B49:B51"/>
    <mergeCell ref="C52:C54"/>
    <mergeCell ref="B52:B54"/>
    <mergeCell ref="C58:C60"/>
    <mergeCell ref="C55:C57"/>
    <mergeCell ref="B46:B48"/>
    <mergeCell ref="B55:B57"/>
    <mergeCell ref="A64:A66"/>
    <mergeCell ref="B64:B66"/>
    <mergeCell ref="C67:C69"/>
    <mergeCell ref="A67:A69"/>
    <mergeCell ref="B67:B69"/>
    <mergeCell ref="A7:A9"/>
    <mergeCell ref="A13:A15"/>
    <mergeCell ref="B13:B15"/>
    <mergeCell ref="B7:B9"/>
    <mergeCell ref="C79:C81"/>
    <mergeCell ref="A79:A81"/>
    <mergeCell ref="B79:B81"/>
    <mergeCell ref="C76:C78"/>
    <mergeCell ref="A76:A78"/>
    <mergeCell ref="B76:B78"/>
    <mergeCell ref="A61:A63"/>
    <mergeCell ref="A46:A48"/>
    <mergeCell ref="M1:N1"/>
    <mergeCell ref="A2:N3"/>
    <mergeCell ref="H5:N5"/>
    <mergeCell ref="A5:A6"/>
    <mergeCell ref="B5:B6"/>
    <mergeCell ref="C5:C6"/>
    <mergeCell ref="G5:G6"/>
    <mergeCell ref="A37:A39"/>
    <mergeCell ref="B37:B39"/>
    <mergeCell ref="C37:C39"/>
    <mergeCell ref="B10:B12"/>
    <mergeCell ref="C10:C12"/>
    <mergeCell ref="C7:C9"/>
    <mergeCell ref="D5:F6"/>
    <mergeCell ref="A91:A93"/>
    <mergeCell ref="B91:B93"/>
    <mergeCell ref="C91:C93"/>
    <mergeCell ref="C31:C33"/>
    <mergeCell ref="A34:A36"/>
    <mergeCell ref="B34:B36"/>
    <mergeCell ref="C34:C36"/>
    <mergeCell ref="C82:C84"/>
    <mergeCell ref="A82:A84"/>
    <mergeCell ref="B82:B84"/>
    <mergeCell ref="C70:C72"/>
    <mergeCell ref="A85:A87"/>
    <mergeCell ref="B85:B87"/>
    <mergeCell ref="C88:C90"/>
    <mergeCell ref="A73:A75"/>
    <mergeCell ref="C73:C75"/>
    <mergeCell ref="A88:A90"/>
    <mergeCell ref="B88:B90"/>
    <mergeCell ref="C85:C87"/>
    <mergeCell ref="A25:A27"/>
    <mergeCell ref="B25:B27"/>
    <mergeCell ref="C25:C27"/>
    <mergeCell ref="B73:B75"/>
    <mergeCell ref="B28:B30"/>
    <mergeCell ref="A28:A30"/>
    <mergeCell ref="B31:B33"/>
    <mergeCell ref="B40:B42"/>
    <mergeCell ref="A55:A57"/>
    <mergeCell ref="A70:A72"/>
    <mergeCell ref="B70:B72"/>
    <mergeCell ref="B43:B45"/>
    <mergeCell ref="C43:C45"/>
  </mergeCells>
  <phoneticPr fontId="20" type="noConversion"/>
  <printOptions gridLines="1"/>
  <pageMargins left="0.44" right="0.28999999999999998" top="0.79" bottom="0.24" header="0.5" footer="0.15"/>
  <pageSetup paperSize="9" scale="86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X41"/>
  <sheetViews>
    <sheetView showGridLines="0" topLeftCell="A33" zoomScaleNormal="100" workbookViewId="0">
      <selection activeCell="C37" sqref="C37:C39"/>
    </sheetView>
  </sheetViews>
  <sheetFormatPr defaultRowHeight="12.75" x14ac:dyDescent="0.2"/>
  <cols>
    <col min="1" max="1" width="6" style="4" customWidth="1"/>
    <col min="2" max="2" width="16.7109375" style="61" customWidth="1"/>
    <col min="3" max="3" width="26.140625" style="61" customWidth="1"/>
    <col min="4" max="4" width="10.7109375" style="61" customWidth="1"/>
    <col min="5" max="5" width="9.85546875" style="61" customWidth="1"/>
    <col min="6" max="6" width="12.28515625" style="61" customWidth="1"/>
    <col min="7" max="7" width="17.85546875" style="61" customWidth="1"/>
    <col min="8" max="8" width="10.7109375" style="61" customWidth="1"/>
    <col min="9" max="9" width="10" style="61" customWidth="1"/>
    <col min="10" max="10" width="10.5703125" style="61" customWidth="1"/>
    <col min="11" max="11" width="10" style="61" customWidth="1"/>
    <col min="12" max="12" width="11.28515625" style="61" customWidth="1"/>
    <col min="13" max="14" width="9.85546875" style="61" customWidth="1"/>
    <col min="15" max="16384" width="9.140625" style="61"/>
  </cols>
  <sheetData>
    <row r="1" spans="1:14" x14ac:dyDescent="0.2">
      <c r="M1" s="288" t="s">
        <v>441</v>
      </c>
      <c r="N1" s="288"/>
    </row>
    <row r="2" spans="1:14" x14ac:dyDescent="0.2">
      <c r="A2" s="362" t="s">
        <v>68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ht="37.5" customHeight="1" x14ac:dyDescent="0.2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5" spans="1:14" ht="18" customHeight="1" x14ac:dyDescent="0.2">
      <c r="A5" s="320" t="s">
        <v>528</v>
      </c>
      <c r="B5" s="212" t="s">
        <v>366</v>
      </c>
      <c r="C5" s="212" t="s">
        <v>613</v>
      </c>
      <c r="D5" s="293" t="s">
        <v>368</v>
      </c>
      <c r="E5" s="294"/>
      <c r="F5" s="295"/>
      <c r="G5" s="212" t="s">
        <v>369</v>
      </c>
      <c r="H5" s="290" t="s">
        <v>370</v>
      </c>
      <c r="I5" s="290"/>
      <c r="J5" s="290"/>
      <c r="K5" s="290"/>
      <c r="L5" s="290"/>
      <c r="M5" s="290"/>
      <c r="N5" s="290"/>
    </row>
    <row r="6" spans="1:14" ht="24.75" customHeight="1" x14ac:dyDescent="0.2">
      <c r="A6" s="321"/>
      <c r="B6" s="292"/>
      <c r="C6" s="292"/>
      <c r="D6" s="296"/>
      <c r="E6" s="297"/>
      <c r="F6" s="298"/>
      <c r="G6" s="292"/>
      <c r="H6" s="195">
        <v>2014</v>
      </c>
      <c r="I6" s="195">
        <v>2015</v>
      </c>
      <c r="J6" s="195">
        <v>2016</v>
      </c>
      <c r="K6" s="196">
        <v>2017</v>
      </c>
      <c r="L6" s="196">
        <v>2018</v>
      </c>
      <c r="M6" s="196">
        <v>2019</v>
      </c>
      <c r="N6" s="196">
        <v>2020</v>
      </c>
    </row>
    <row r="7" spans="1:14" ht="24.75" customHeight="1" x14ac:dyDescent="0.2">
      <c r="A7" s="276" t="s">
        <v>614</v>
      </c>
      <c r="B7" s="255" t="s">
        <v>552</v>
      </c>
      <c r="C7" s="303" t="s">
        <v>658</v>
      </c>
      <c r="D7" s="63"/>
      <c r="E7" s="64"/>
      <c r="F7" s="65"/>
      <c r="G7" s="51" t="s">
        <v>371</v>
      </c>
      <c r="H7" s="75">
        <f>ROUND((0.96*138+0.5*26208+0.32*3135)/29481,2)</f>
        <v>0.48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</row>
    <row r="8" spans="1:14" ht="68.25" customHeight="1" x14ac:dyDescent="0.2">
      <c r="A8" s="277"/>
      <c r="B8" s="277"/>
      <c r="C8" s="304"/>
      <c r="D8" s="68"/>
      <c r="E8" s="69"/>
      <c r="F8" s="70"/>
      <c r="G8" s="51" t="s">
        <v>442</v>
      </c>
      <c r="H8" s="140">
        <f>ROUND(H9/H7,0)</f>
        <v>20833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</row>
    <row r="9" spans="1:14" ht="113.25" customHeight="1" x14ac:dyDescent="0.2">
      <c r="A9" s="278"/>
      <c r="B9" s="278"/>
      <c r="C9" s="305"/>
      <c r="D9" s="72" t="s">
        <v>443</v>
      </c>
      <c r="E9" s="73" t="s">
        <v>444</v>
      </c>
      <c r="F9" s="74" t="s">
        <v>445</v>
      </c>
      <c r="G9" s="51" t="s">
        <v>446</v>
      </c>
      <c r="H9" s="75">
        <f>[1]РАБ_БЮДЖ!C6</f>
        <v>10000</v>
      </c>
      <c r="I9" s="75">
        <f>[1]РАБ_БЮДЖ!D6</f>
        <v>0</v>
      </c>
      <c r="J9" s="75">
        <f>[1]РАБ_БЮДЖ!E6</f>
        <v>0</v>
      </c>
      <c r="K9" s="75">
        <f>[1]РАБ_БЮДЖ!F6</f>
        <v>0</v>
      </c>
      <c r="L9" s="75">
        <f>[1]РАБ_БЮДЖ!G6</f>
        <v>0</v>
      </c>
      <c r="M9" s="75">
        <f>[1]РАБ_БЮДЖ!H6</f>
        <v>0</v>
      </c>
      <c r="N9" s="75">
        <f>[1]РАБ_БЮДЖ!I6</f>
        <v>0</v>
      </c>
    </row>
    <row r="10" spans="1:14" ht="27.75" customHeight="1" x14ac:dyDescent="0.2">
      <c r="A10" s="276" t="s">
        <v>615</v>
      </c>
      <c r="B10" s="255" t="s">
        <v>447</v>
      </c>
      <c r="C10" s="303" t="s">
        <v>448</v>
      </c>
      <c r="D10" s="63"/>
      <c r="E10" s="64"/>
      <c r="F10" s="65"/>
      <c r="G10" s="51" t="s">
        <v>371</v>
      </c>
      <c r="H10" s="75">
        <f t="shared" ref="H10:N10" si="0">ROUND(H12/H11/12,2)</f>
        <v>0.62</v>
      </c>
      <c r="I10" s="75">
        <f t="shared" si="0"/>
        <v>0.63</v>
      </c>
      <c r="J10" s="75">
        <f t="shared" si="0"/>
        <v>0.63</v>
      </c>
      <c r="K10" s="75">
        <f t="shared" si="0"/>
        <v>0.63</v>
      </c>
      <c r="L10" s="75">
        <f t="shared" si="0"/>
        <v>0.63</v>
      </c>
      <c r="M10" s="75">
        <f t="shared" si="0"/>
        <v>0.63</v>
      </c>
      <c r="N10" s="75">
        <f t="shared" si="0"/>
        <v>0.63</v>
      </c>
    </row>
    <row r="11" spans="1:14" ht="27.75" customHeight="1" x14ac:dyDescent="0.2">
      <c r="A11" s="277"/>
      <c r="B11" s="277"/>
      <c r="C11" s="279"/>
      <c r="D11" s="68"/>
      <c r="E11" s="69"/>
      <c r="F11" s="70"/>
      <c r="G11" s="51" t="s">
        <v>372</v>
      </c>
      <c r="H11" s="140">
        <f t="shared" ref="H11:N11" si="1">25326-1384</f>
        <v>23942</v>
      </c>
      <c r="I11" s="140">
        <f t="shared" si="1"/>
        <v>23942</v>
      </c>
      <c r="J11" s="140">
        <f t="shared" si="1"/>
        <v>23942</v>
      </c>
      <c r="K11" s="140">
        <f t="shared" si="1"/>
        <v>23942</v>
      </c>
      <c r="L11" s="140">
        <f t="shared" si="1"/>
        <v>23942</v>
      </c>
      <c r="M11" s="140">
        <f t="shared" si="1"/>
        <v>23942</v>
      </c>
      <c r="N11" s="140">
        <f t="shared" si="1"/>
        <v>23942</v>
      </c>
    </row>
    <row r="12" spans="1:14" ht="76.5" customHeight="1" x14ac:dyDescent="0.2">
      <c r="A12" s="278"/>
      <c r="B12" s="278"/>
      <c r="C12" s="280"/>
      <c r="D12" s="72" t="s">
        <v>377</v>
      </c>
      <c r="E12" s="73" t="s">
        <v>449</v>
      </c>
      <c r="F12" s="74" t="s">
        <v>450</v>
      </c>
      <c r="G12" s="51" t="s">
        <v>446</v>
      </c>
      <c r="H12" s="75">
        <f>[1]РАБ_БЮДЖ!C104</f>
        <v>177416</v>
      </c>
      <c r="I12" s="75">
        <f>[1]РАБ_БЮДЖ!D104</f>
        <v>180206</v>
      </c>
      <c r="J12" s="75">
        <f>[1]РАБ_БЮДЖ!E104</f>
        <v>180206</v>
      </c>
      <c r="K12" s="75">
        <f>[1]РАБ_БЮДЖ!F104</f>
        <v>180206</v>
      </c>
      <c r="L12" s="75">
        <f>[1]РАБ_БЮДЖ!G104</f>
        <v>180206</v>
      </c>
      <c r="M12" s="75">
        <f>[1]РАБ_БЮДЖ!H104</f>
        <v>180206</v>
      </c>
      <c r="N12" s="75">
        <f>[1]РАБ_БЮДЖ!I104</f>
        <v>180206</v>
      </c>
    </row>
    <row r="13" spans="1:14" ht="24.75" customHeight="1" x14ac:dyDescent="0.2">
      <c r="A13" s="276" t="s">
        <v>627</v>
      </c>
      <c r="B13" s="255" t="s">
        <v>99</v>
      </c>
      <c r="C13" s="303" t="s">
        <v>690</v>
      </c>
      <c r="D13" s="63"/>
      <c r="E13" s="64"/>
      <c r="F13" s="65"/>
      <c r="G13" s="51" t="s">
        <v>371</v>
      </c>
      <c r="H13" s="75">
        <f t="shared" ref="H13:N13" si="2">H15/H14</f>
        <v>1.9535555555555555</v>
      </c>
      <c r="I13" s="75">
        <f t="shared" si="2"/>
        <v>1.6060000000000001</v>
      </c>
      <c r="J13" s="75">
        <f t="shared" si="2"/>
        <v>1.5407999999999999</v>
      </c>
      <c r="K13" s="75">
        <f t="shared" si="2"/>
        <v>1.7582</v>
      </c>
      <c r="L13" s="75">
        <f t="shared" si="2"/>
        <v>1.7582</v>
      </c>
      <c r="M13" s="75">
        <f t="shared" si="2"/>
        <v>1.7582</v>
      </c>
      <c r="N13" s="75">
        <f t="shared" si="2"/>
        <v>1.7582</v>
      </c>
    </row>
    <row r="14" spans="1:14" ht="26.25" customHeight="1" x14ac:dyDescent="0.2">
      <c r="A14" s="277"/>
      <c r="B14" s="277"/>
      <c r="C14" s="279"/>
      <c r="D14" s="68"/>
      <c r="E14" s="69"/>
      <c r="F14" s="70"/>
      <c r="G14" s="51" t="s">
        <v>372</v>
      </c>
      <c r="H14" s="140">
        <v>4500</v>
      </c>
      <c r="I14" s="140">
        <v>5000</v>
      </c>
      <c r="J14" s="140">
        <v>5000</v>
      </c>
      <c r="K14" s="140">
        <v>5000</v>
      </c>
      <c r="L14" s="140">
        <v>5000</v>
      </c>
      <c r="M14" s="140">
        <v>5000</v>
      </c>
      <c r="N14" s="140">
        <v>5000</v>
      </c>
    </row>
    <row r="15" spans="1:14" ht="105.75" customHeight="1" x14ac:dyDescent="0.2">
      <c r="A15" s="278"/>
      <c r="B15" s="278"/>
      <c r="C15" s="280"/>
      <c r="D15" s="72" t="s">
        <v>451</v>
      </c>
      <c r="E15" s="73" t="s">
        <v>452</v>
      </c>
      <c r="F15" s="74" t="s">
        <v>453</v>
      </c>
      <c r="G15" s="51" t="s">
        <v>446</v>
      </c>
      <c r="H15" s="75">
        <f>[1]РАБ_БЮДЖ!C33</f>
        <v>8791</v>
      </c>
      <c r="I15" s="75">
        <f>[1]РАБ_БЮДЖ!D33</f>
        <v>8030</v>
      </c>
      <c r="J15" s="75">
        <f>[1]РАБ_БЮДЖ!E33</f>
        <v>7704</v>
      </c>
      <c r="K15" s="75">
        <f>[1]РАБ_БЮДЖ!F33</f>
        <v>8791</v>
      </c>
      <c r="L15" s="75">
        <f>[1]РАБ_БЮДЖ!G33</f>
        <v>8791</v>
      </c>
      <c r="M15" s="75">
        <f>[1]РАБ_БЮДЖ!H33</f>
        <v>8791</v>
      </c>
      <c r="N15" s="75">
        <f>[1]РАБ_БЮДЖ!I33</f>
        <v>8791</v>
      </c>
    </row>
    <row r="16" spans="1:14" ht="26.25" hidden="1" customHeight="1" x14ac:dyDescent="0.2">
      <c r="A16" s="276" t="s">
        <v>628</v>
      </c>
      <c r="B16" s="311" t="s">
        <v>668</v>
      </c>
      <c r="C16" s="314" t="s">
        <v>669</v>
      </c>
      <c r="D16" s="63"/>
      <c r="E16" s="64"/>
      <c r="F16" s="65"/>
      <c r="G16" s="51" t="s">
        <v>371</v>
      </c>
      <c r="H16" s="75">
        <v>1442.34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</row>
    <row r="17" spans="1:24" ht="25.5" hidden="1" customHeight="1" x14ac:dyDescent="0.2">
      <c r="A17" s="309"/>
      <c r="B17" s="312"/>
      <c r="C17" s="315"/>
      <c r="D17" s="68"/>
      <c r="E17" s="69"/>
      <c r="F17" s="70"/>
      <c r="G17" s="51" t="s">
        <v>372</v>
      </c>
      <c r="H17" s="140">
        <f>ROUND(H18/H16,0)</f>
        <v>56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</row>
    <row r="18" spans="1:24" ht="204" customHeight="1" x14ac:dyDescent="0.2">
      <c r="A18" s="310"/>
      <c r="B18" s="313"/>
      <c r="C18" s="316"/>
      <c r="D18" s="72" t="s">
        <v>377</v>
      </c>
      <c r="E18" s="73" t="s">
        <v>454</v>
      </c>
      <c r="F18" s="74" t="s">
        <v>455</v>
      </c>
      <c r="G18" s="51" t="s">
        <v>446</v>
      </c>
      <c r="H18" s="75">
        <f>[1]РАБ_БЮДЖ!C14</f>
        <v>80982.8</v>
      </c>
      <c r="I18" s="75">
        <f>[1]РАБ_БЮДЖ!D14</f>
        <v>0</v>
      </c>
      <c r="J18" s="75">
        <f>[1]РАБ_БЮДЖ!E14</f>
        <v>0</v>
      </c>
      <c r="K18" s="75">
        <f>[1]РАБ_БЮДЖ!F14</f>
        <v>0</v>
      </c>
      <c r="L18" s="75">
        <f>[1]РАБ_БЮДЖ!G14</f>
        <v>0</v>
      </c>
      <c r="M18" s="75">
        <f>[1]РАБ_БЮДЖ!H14</f>
        <v>0</v>
      </c>
      <c r="N18" s="75">
        <f>[1]РАБ_БЮДЖ!I14</f>
        <v>0</v>
      </c>
    </row>
    <row r="19" spans="1:24" ht="24" customHeight="1" x14ac:dyDescent="0.2">
      <c r="A19" s="306" t="s">
        <v>629</v>
      </c>
      <c r="B19" s="303" t="s">
        <v>671</v>
      </c>
      <c r="C19" s="317" t="s">
        <v>670</v>
      </c>
      <c r="D19" s="63"/>
      <c r="E19" s="64"/>
      <c r="F19" s="65"/>
      <c r="G19" s="51" t="s">
        <v>371</v>
      </c>
      <c r="H19" s="75">
        <v>721.17</v>
      </c>
      <c r="I19" s="75">
        <v>721.17</v>
      </c>
      <c r="J19" s="75">
        <v>721.17</v>
      </c>
      <c r="K19" s="75">
        <v>721.17</v>
      </c>
      <c r="L19" s="75">
        <v>721.17</v>
      </c>
      <c r="M19" s="75">
        <v>721.17</v>
      </c>
      <c r="N19" s="75">
        <v>721.17</v>
      </c>
    </row>
    <row r="20" spans="1:24" ht="24.75" customHeight="1" x14ac:dyDescent="0.2">
      <c r="A20" s="307"/>
      <c r="B20" s="304"/>
      <c r="C20" s="318"/>
      <c r="D20" s="68"/>
      <c r="E20" s="69"/>
      <c r="F20" s="70"/>
      <c r="G20" s="51" t="s">
        <v>372</v>
      </c>
      <c r="H20" s="140">
        <v>26</v>
      </c>
      <c r="I20" s="140">
        <v>26</v>
      </c>
      <c r="J20" s="140">
        <v>26</v>
      </c>
      <c r="K20" s="140">
        <v>30</v>
      </c>
      <c r="L20" s="140">
        <v>30</v>
      </c>
      <c r="M20" s="140">
        <v>30</v>
      </c>
      <c r="N20" s="140">
        <v>30</v>
      </c>
    </row>
    <row r="21" spans="1:24" ht="131.25" customHeight="1" x14ac:dyDescent="0.2">
      <c r="A21" s="308"/>
      <c r="B21" s="305"/>
      <c r="C21" s="319"/>
      <c r="D21" s="72" t="s">
        <v>377</v>
      </c>
      <c r="E21" s="73" t="s">
        <v>456</v>
      </c>
      <c r="F21" s="74" t="s">
        <v>455</v>
      </c>
      <c r="G21" s="51" t="s">
        <v>446</v>
      </c>
      <c r="H21" s="75">
        <f>[1]РАБ_БЮДЖ!C15</f>
        <v>19128.8</v>
      </c>
      <c r="I21" s="75">
        <f>[1]РАБ_БЮДЖ!D15</f>
        <v>19128.7</v>
      </c>
      <c r="J21" s="75">
        <f>[1]РАБ_БЮДЖ!E15</f>
        <v>19128.400000000001</v>
      </c>
      <c r="K21" s="75">
        <f>[1]РАБ_БЮДЖ!F15</f>
        <v>21800</v>
      </c>
      <c r="L21" s="75">
        <f>[1]РАБ_БЮДЖ!G15</f>
        <v>21800</v>
      </c>
      <c r="M21" s="75">
        <f>[1]РАБ_БЮДЖ!H15</f>
        <v>21800</v>
      </c>
      <c r="N21" s="75">
        <f>[1]РАБ_БЮДЖ!I15</f>
        <v>21800</v>
      </c>
    </row>
    <row r="22" spans="1:24" ht="27" customHeight="1" x14ac:dyDescent="0.2">
      <c r="A22" s="306" t="s">
        <v>630</v>
      </c>
      <c r="B22" s="255" t="s">
        <v>87</v>
      </c>
      <c r="C22" s="325" t="s">
        <v>654</v>
      </c>
      <c r="D22" s="63"/>
      <c r="E22" s="64"/>
      <c r="F22" s="65"/>
      <c r="G22" s="51" t="s">
        <v>371</v>
      </c>
      <c r="H22" s="75">
        <f t="shared" ref="H22:N22" si="3">H24/H23</f>
        <v>29.12280701754386</v>
      </c>
      <c r="I22" s="75">
        <f t="shared" si="3"/>
        <v>29.12280701754386</v>
      </c>
      <c r="J22" s="75">
        <f t="shared" si="3"/>
        <v>29.12280701754386</v>
      </c>
      <c r="K22" s="75">
        <f t="shared" si="3"/>
        <v>27.953125</v>
      </c>
      <c r="L22" s="75">
        <f t="shared" si="3"/>
        <v>27.106060606060606</v>
      </c>
      <c r="M22" s="75">
        <f t="shared" si="3"/>
        <v>26.308823529411764</v>
      </c>
      <c r="N22" s="75">
        <f t="shared" si="3"/>
        <v>25.557142857142857</v>
      </c>
    </row>
    <row r="23" spans="1:24" ht="27.75" customHeight="1" x14ac:dyDescent="0.2">
      <c r="A23" s="307"/>
      <c r="B23" s="323"/>
      <c r="C23" s="277"/>
      <c r="D23" s="68"/>
      <c r="E23" s="69"/>
      <c r="F23" s="70"/>
      <c r="G23" s="51" t="s">
        <v>372</v>
      </c>
      <c r="H23" s="140">
        <v>57</v>
      </c>
      <c r="I23" s="140">
        <v>57</v>
      </c>
      <c r="J23" s="140">
        <v>57</v>
      </c>
      <c r="K23" s="140">
        <v>64</v>
      </c>
      <c r="L23" s="140">
        <v>66</v>
      </c>
      <c r="M23" s="140">
        <v>68</v>
      </c>
      <c r="N23" s="140">
        <v>70</v>
      </c>
    </row>
    <row r="24" spans="1:24" ht="73.5" customHeight="1" x14ac:dyDescent="0.2">
      <c r="A24" s="308"/>
      <c r="B24" s="324"/>
      <c r="C24" s="326"/>
      <c r="D24" s="72" t="s">
        <v>377</v>
      </c>
      <c r="E24" s="73" t="s">
        <v>457</v>
      </c>
      <c r="F24" s="74" t="s">
        <v>455</v>
      </c>
      <c r="G24" s="51" t="s">
        <v>376</v>
      </c>
      <c r="H24" s="75">
        <f>[1]РАБ_БЮДЖ!C29</f>
        <v>1660</v>
      </c>
      <c r="I24" s="75">
        <f>[1]РАБ_БЮДЖ!D29</f>
        <v>1660</v>
      </c>
      <c r="J24" s="75">
        <f>[1]РАБ_БЮДЖ!E29</f>
        <v>1660</v>
      </c>
      <c r="K24" s="75">
        <f>[1]РАБ_БЮДЖ!F29</f>
        <v>1789</v>
      </c>
      <c r="L24" s="75">
        <f>[1]РАБ_БЮДЖ!G29</f>
        <v>1789</v>
      </c>
      <c r="M24" s="75">
        <f>[1]РАБ_БЮДЖ!H29</f>
        <v>1789</v>
      </c>
      <c r="N24" s="75">
        <f>[1]РАБ_БЮДЖ!I29</f>
        <v>1789</v>
      </c>
    </row>
    <row r="25" spans="1:24" s="80" customFormat="1" ht="25.5" hidden="1" customHeight="1" x14ac:dyDescent="0.2">
      <c r="A25" s="276" t="s">
        <v>631</v>
      </c>
      <c r="B25" s="322" t="s">
        <v>183</v>
      </c>
      <c r="C25" s="255" t="s">
        <v>655</v>
      </c>
      <c r="D25" s="63"/>
      <c r="E25" s="64"/>
      <c r="F25" s="65"/>
      <c r="G25" s="51" t="s">
        <v>371</v>
      </c>
      <c r="H25" s="75">
        <v>20</v>
      </c>
      <c r="I25" s="75">
        <v>20</v>
      </c>
      <c r="J25" s="75">
        <v>20</v>
      </c>
      <c r="K25" s="75">
        <v>20</v>
      </c>
      <c r="L25" s="75">
        <v>20</v>
      </c>
      <c r="M25" s="75">
        <v>20</v>
      </c>
      <c r="N25" s="75">
        <v>20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s="80" customFormat="1" ht="108" customHeight="1" x14ac:dyDescent="0.2">
      <c r="A26" s="277"/>
      <c r="B26" s="322"/>
      <c r="C26" s="302"/>
      <c r="D26" s="68"/>
      <c r="E26" s="69"/>
      <c r="F26" s="70"/>
      <c r="G26" s="51" t="s">
        <v>372</v>
      </c>
      <c r="H26" s="140">
        <v>4100</v>
      </c>
      <c r="I26" s="140">
        <v>500</v>
      </c>
      <c r="J26" s="140">
        <v>500</v>
      </c>
      <c r="K26" s="140">
        <v>4300</v>
      </c>
      <c r="L26" s="140">
        <v>4300</v>
      </c>
      <c r="M26" s="140">
        <v>4300</v>
      </c>
      <c r="N26" s="140">
        <v>4300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24" s="80" customFormat="1" ht="48.75" customHeight="1" x14ac:dyDescent="0.2">
      <c r="A27" s="278"/>
      <c r="B27" s="322"/>
      <c r="C27" s="256"/>
      <c r="D27" s="72" t="s">
        <v>458</v>
      </c>
      <c r="E27" s="73" t="s">
        <v>69</v>
      </c>
      <c r="F27" s="74" t="s">
        <v>459</v>
      </c>
      <c r="G27" s="51" t="s">
        <v>376</v>
      </c>
      <c r="H27" s="75">
        <f>[1]РАБ_БЮДЖ!C37</f>
        <v>81969</v>
      </c>
      <c r="I27" s="75">
        <f>[1]РАБ_БЮДЖ!D37</f>
        <v>10000</v>
      </c>
      <c r="J27" s="75">
        <f>[1]РАБ_БЮДЖ!E37</f>
        <v>10000</v>
      </c>
      <c r="K27" s="75">
        <f>[1]РАБ_БЮДЖ!F37</f>
        <v>85756</v>
      </c>
      <c r="L27" s="75">
        <f>[1]РАБ_БЮДЖ!G37</f>
        <v>85756</v>
      </c>
      <c r="M27" s="75">
        <f>[1]РАБ_БЮДЖ!H37</f>
        <v>85756</v>
      </c>
      <c r="N27" s="75">
        <f>[1]РАБ_БЮДЖ!I37</f>
        <v>85756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s="80" customFormat="1" ht="25.5" customHeight="1" x14ac:dyDescent="0.2">
      <c r="A28" s="276" t="s">
        <v>632</v>
      </c>
      <c r="B28" s="255" t="s">
        <v>265</v>
      </c>
      <c r="C28" s="255" t="s">
        <v>691</v>
      </c>
      <c r="D28" s="63"/>
      <c r="E28" s="64"/>
      <c r="F28" s="65"/>
      <c r="G28" s="51" t="s">
        <v>371</v>
      </c>
      <c r="H28" s="75">
        <f t="shared" ref="H28:N28" si="4">ROUND(H30/H29,2)</f>
        <v>14.12</v>
      </c>
      <c r="I28" s="75">
        <f t="shared" si="4"/>
        <v>14.15</v>
      </c>
      <c r="J28" s="75">
        <f t="shared" si="4"/>
        <v>14.17</v>
      </c>
      <c r="K28" s="75">
        <f t="shared" si="4"/>
        <v>14.48</v>
      </c>
      <c r="L28" s="75">
        <f t="shared" si="4"/>
        <v>14.48</v>
      </c>
      <c r="M28" s="75">
        <f t="shared" si="4"/>
        <v>14.48</v>
      </c>
      <c r="N28" s="75">
        <f t="shared" si="4"/>
        <v>14.48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80" customFormat="1" ht="25.5" customHeight="1" x14ac:dyDescent="0.2">
      <c r="A29" s="277"/>
      <c r="B29" s="302"/>
      <c r="C29" s="302"/>
      <c r="D29" s="68"/>
      <c r="E29" s="69"/>
      <c r="F29" s="70"/>
      <c r="G29" s="51" t="s">
        <v>372</v>
      </c>
      <c r="H29" s="140">
        <v>20</v>
      </c>
      <c r="I29" s="140">
        <v>20</v>
      </c>
      <c r="J29" s="140">
        <v>18</v>
      </c>
      <c r="K29" s="140">
        <v>23</v>
      </c>
      <c r="L29" s="140">
        <v>23</v>
      </c>
      <c r="M29" s="140">
        <v>23</v>
      </c>
      <c r="N29" s="140">
        <v>23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80" customFormat="1" ht="108.75" customHeight="1" x14ac:dyDescent="0.2">
      <c r="A30" s="278"/>
      <c r="B30" s="256"/>
      <c r="C30" s="256"/>
      <c r="D30" s="72" t="s">
        <v>385</v>
      </c>
      <c r="E30" s="73" t="s">
        <v>460</v>
      </c>
      <c r="F30" s="74" t="s">
        <v>461</v>
      </c>
      <c r="G30" s="51" t="s">
        <v>376</v>
      </c>
      <c r="H30" s="75">
        <f>[1]РАБ_БЮДЖ!C59</f>
        <v>282.39999999999998</v>
      </c>
      <c r="I30" s="75">
        <f>[1]РАБ_БЮДЖ!D59</f>
        <v>282.89999999999998</v>
      </c>
      <c r="J30" s="75">
        <f>[1]РАБ_БЮДЖ!E59</f>
        <v>255</v>
      </c>
      <c r="K30" s="75">
        <f>[1]РАБ_БЮДЖ!F59</f>
        <v>333</v>
      </c>
      <c r="L30" s="75">
        <f>[1]РАБ_БЮДЖ!G59</f>
        <v>333</v>
      </c>
      <c r="M30" s="75">
        <f>[1]РАБ_БЮДЖ!H59</f>
        <v>333</v>
      </c>
      <c r="N30" s="75">
        <f>[1]РАБ_БЮДЖ!I59</f>
        <v>333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4" ht="24" customHeight="1" x14ac:dyDescent="0.2">
      <c r="A31" s="276" t="s">
        <v>633</v>
      </c>
      <c r="B31" s="255" t="s">
        <v>672</v>
      </c>
      <c r="C31" s="255" t="s">
        <v>673</v>
      </c>
      <c r="D31" s="63"/>
      <c r="E31" s="64"/>
      <c r="F31" s="65"/>
      <c r="G31" s="51" t="s">
        <v>371</v>
      </c>
      <c r="H31" s="75">
        <f>H33/H32</f>
        <v>55.555555555555557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</row>
    <row r="32" spans="1:24" ht="24" x14ac:dyDescent="0.2">
      <c r="A32" s="277"/>
      <c r="B32" s="302"/>
      <c r="C32" s="302"/>
      <c r="D32" s="68"/>
      <c r="E32" s="69"/>
      <c r="F32" s="70"/>
      <c r="G32" s="51" t="s">
        <v>372</v>
      </c>
      <c r="H32" s="140">
        <v>18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</row>
    <row r="33" spans="1:14" ht="48" x14ac:dyDescent="0.2">
      <c r="A33" s="278"/>
      <c r="B33" s="256"/>
      <c r="C33" s="256"/>
      <c r="D33" s="72" t="s">
        <v>413</v>
      </c>
      <c r="E33" s="73" t="s">
        <v>462</v>
      </c>
      <c r="F33" s="74" t="s">
        <v>463</v>
      </c>
      <c r="G33" s="51" t="s">
        <v>376</v>
      </c>
      <c r="H33" s="75">
        <f>[1]РАБ_БЮДЖ!C45</f>
        <v>1000</v>
      </c>
      <c r="I33" s="75">
        <f>[1]РАБ_БЮДЖ!D45</f>
        <v>1000</v>
      </c>
      <c r="J33" s="75">
        <f>[1]РАБ_БЮДЖ!E45</f>
        <v>1000</v>
      </c>
      <c r="K33" s="75">
        <f>[1]РАБ_БЮДЖ!F45</f>
        <v>0</v>
      </c>
      <c r="L33" s="75">
        <f>[1]РАБ_БЮДЖ!G45</f>
        <v>0</v>
      </c>
      <c r="M33" s="75">
        <f>[1]РАБ_БЮДЖ!H45</f>
        <v>0</v>
      </c>
      <c r="N33" s="75">
        <f>[1]РАБ_БЮДЖ!I45</f>
        <v>0</v>
      </c>
    </row>
    <row r="34" spans="1:14" customFormat="1" ht="24" customHeight="1" x14ac:dyDescent="0.2">
      <c r="A34" s="327" t="s">
        <v>634</v>
      </c>
      <c r="B34" s="330" t="s">
        <v>464</v>
      </c>
      <c r="C34" s="330" t="s">
        <v>692</v>
      </c>
      <c r="D34" s="63"/>
      <c r="E34" s="64"/>
      <c r="F34" s="65"/>
      <c r="G34" s="81" t="s">
        <v>371</v>
      </c>
      <c r="H34" s="75">
        <v>33</v>
      </c>
      <c r="I34" s="75">
        <v>0</v>
      </c>
      <c r="J34" s="75">
        <v>0</v>
      </c>
      <c r="K34" s="75">
        <v>37.65</v>
      </c>
      <c r="L34" s="75">
        <v>40.65</v>
      </c>
      <c r="M34" s="75">
        <v>43.9</v>
      </c>
      <c r="N34" s="75">
        <v>47.4</v>
      </c>
    </row>
    <row r="35" spans="1:14" customFormat="1" ht="24" x14ac:dyDescent="0.2">
      <c r="A35" s="328"/>
      <c r="B35" s="330"/>
      <c r="C35" s="330"/>
      <c r="D35" s="68"/>
      <c r="E35" s="69"/>
      <c r="F35" s="70"/>
      <c r="G35" s="81" t="s">
        <v>372</v>
      </c>
      <c r="H35" s="140">
        <v>4</v>
      </c>
      <c r="I35" s="140">
        <v>0</v>
      </c>
      <c r="J35" s="140">
        <v>0</v>
      </c>
      <c r="K35" s="140">
        <v>4</v>
      </c>
      <c r="L35" s="140">
        <v>4</v>
      </c>
      <c r="M35" s="140">
        <v>4</v>
      </c>
      <c r="N35" s="140">
        <v>4</v>
      </c>
    </row>
    <row r="36" spans="1:14" customFormat="1" ht="138" customHeight="1" x14ac:dyDescent="0.2">
      <c r="A36" s="329"/>
      <c r="B36" s="330"/>
      <c r="C36" s="330"/>
      <c r="D36" s="72" t="s">
        <v>465</v>
      </c>
      <c r="E36" s="73" t="s">
        <v>466</v>
      </c>
      <c r="F36" s="74" t="s">
        <v>467</v>
      </c>
      <c r="G36" s="81" t="s">
        <v>376</v>
      </c>
      <c r="H36" s="75">
        <v>132</v>
      </c>
      <c r="I36" s="75">
        <v>0</v>
      </c>
      <c r="J36" s="75">
        <v>0</v>
      </c>
      <c r="K36" s="75">
        <v>150.6</v>
      </c>
      <c r="L36" s="75">
        <v>162.6</v>
      </c>
      <c r="M36" s="75">
        <v>175.6</v>
      </c>
      <c r="N36" s="75">
        <v>189.6</v>
      </c>
    </row>
    <row r="37" spans="1:14" customFormat="1" ht="24" customHeight="1" x14ac:dyDescent="0.2">
      <c r="A37" s="327" t="s">
        <v>635</v>
      </c>
      <c r="B37" s="330" t="s">
        <v>657</v>
      </c>
      <c r="C37" s="331" t="s">
        <v>656</v>
      </c>
      <c r="D37" s="63"/>
      <c r="E37" s="64"/>
      <c r="F37" s="65"/>
      <c r="G37" s="81" t="s">
        <v>371</v>
      </c>
      <c r="H37" s="75">
        <v>4</v>
      </c>
      <c r="I37" s="75">
        <v>3.8</v>
      </c>
      <c r="J37" s="75">
        <v>3.6</v>
      </c>
      <c r="K37" s="75">
        <v>4.5999999999999996</v>
      </c>
      <c r="L37" s="75">
        <v>5</v>
      </c>
      <c r="M37" s="75">
        <v>5.4</v>
      </c>
      <c r="N37" s="75">
        <v>5.8</v>
      </c>
    </row>
    <row r="38" spans="1:14" customFormat="1" ht="24" x14ac:dyDescent="0.2">
      <c r="A38" s="328"/>
      <c r="B38" s="330"/>
      <c r="C38" s="332"/>
      <c r="D38" s="68"/>
      <c r="E38" s="69"/>
      <c r="F38" s="70"/>
      <c r="G38" s="81" t="s">
        <v>372</v>
      </c>
      <c r="H38" s="140">
        <v>13477</v>
      </c>
      <c r="I38" s="140">
        <v>12177</v>
      </c>
      <c r="J38" s="140">
        <v>12177</v>
      </c>
      <c r="K38" s="140">
        <v>13477</v>
      </c>
      <c r="L38" s="140">
        <v>13477</v>
      </c>
      <c r="M38" s="140">
        <v>13477</v>
      </c>
      <c r="N38" s="140">
        <v>13477</v>
      </c>
    </row>
    <row r="39" spans="1:14" customFormat="1" ht="160.5" customHeight="1" x14ac:dyDescent="0.2">
      <c r="A39" s="329"/>
      <c r="B39" s="330"/>
      <c r="C39" s="333"/>
      <c r="D39" s="72" t="s">
        <v>468</v>
      </c>
      <c r="E39" s="73" t="s">
        <v>469</v>
      </c>
      <c r="F39" s="74" t="s">
        <v>470</v>
      </c>
      <c r="G39" s="81" t="s">
        <v>376</v>
      </c>
      <c r="H39" s="75">
        <v>54359.1</v>
      </c>
      <c r="I39" s="75">
        <v>45826.7</v>
      </c>
      <c r="J39" s="75">
        <v>44026.6</v>
      </c>
      <c r="K39" s="75">
        <v>62028.5</v>
      </c>
      <c r="L39" s="75">
        <v>66990.8</v>
      </c>
      <c r="M39" s="75">
        <v>72350</v>
      </c>
      <c r="N39" s="75">
        <v>78138</v>
      </c>
    </row>
    <row r="41" spans="1:14" x14ac:dyDescent="0.2">
      <c r="H41" s="82"/>
    </row>
  </sheetData>
  <mergeCells count="41">
    <mergeCell ref="A37:A39"/>
    <mergeCell ref="B37:B39"/>
    <mergeCell ref="C37:C39"/>
    <mergeCell ref="A34:A36"/>
    <mergeCell ref="B34:B36"/>
    <mergeCell ref="C34:C36"/>
    <mergeCell ref="B13:B15"/>
    <mergeCell ref="C13:C15"/>
    <mergeCell ref="A28:A30"/>
    <mergeCell ref="B28:B30"/>
    <mergeCell ref="C28:C30"/>
    <mergeCell ref="A25:A27"/>
    <mergeCell ref="B25:B27"/>
    <mergeCell ref="C25:C27"/>
    <mergeCell ref="A22:A24"/>
    <mergeCell ref="B22:B24"/>
    <mergeCell ref="C22:C24"/>
    <mergeCell ref="M1:N1"/>
    <mergeCell ref="A2:N3"/>
    <mergeCell ref="A5:A6"/>
    <mergeCell ref="B5:B6"/>
    <mergeCell ref="C5:C6"/>
    <mergeCell ref="G5:G6"/>
    <mergeCell ref="H5:N5"/>
    <mergeCell ref="D5:F6"/>
    <mergeCell ref="A31:A33"/>
    <mergeCell ref="B31:B33"/>
    <mergeCell ref="C31:C33"/>
    <mergeCell ref="A7:A9"/>
    <mergeCell ref="B7:B9"/>
    <mergeCell ref="C7:C9"/>
    <mergeCell ref="A10:A12"/>
    <mergeCell ref="B10:B12"/>
    <mergeCell ref="C10:C12"/>
    <mergeCell ref="A19:A21"/>
    <mergeCell ref="A16:A18"/>
    <mergeCell ref="B16:B18"/>
    <mergeCell ref="C16:C18"/>
    <mergeCell ref="A13:A15"/>
    <mergeCell ref="B19:B21"/>
    <mergeCell ref="C19:C21"/>
  </mergeCells>
  <phoneticPr fontId="20" type="noConversion"/>
  <pageMargins left="0.35" right="0.28999999999999998" top="0.67" bottom="0.28000000000000003" header="0.26" footer="0.18"/>
  <pageSetup paperSize="9" scale="82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V21"/>
  <sheetViews>
    <sheetView showGridLines="0" showRowColHeaders="0" tabSelected="1" topLeftCell="A15" zoomScaleNormal="100" workbookViewId="0">
      <selection activeCell="B13" sqref="B13:B15"/>
    </sheetView>
  </sheetViews>
  <sheetFormatPr defaultColWidth="8.85546875" defaultRowHeight="12.75" x14ac:dyDescent="0.2"/>
  <cols>
    <col min="1" max="1" width="6" style="61" customWidth="1"/>
    <col min="2" max="2" width="27.28515625" style="61" customWidth="1"/>
    <col min="3" max="3" width="15.7109375" style="61" customWidth="1"/>
    <col min="4" max="4" width="10.42578125" style="61" customWidth="1"/>
    <col min="5" max="5" width="8.7109375" style="61" customWidth="1"/>
    <col min="6" max="6" width="9.42578125" style="61" customWidth="1"/>
    <col min="7" max="7" width="17.85546875" style="61" customWidth="1"/>
    <col min="8" max="8" width="9" style="61" customWidth="1"/>
    <col min="9" max="9" width="10" style="61" customWidth="1"/>
    <col min="10" max="10" width="9.7109375" style="61" customWidth="1"/>
    <col min="11" max="11" width="10.28515625" style="61" customWidth="1"/>
    <col min="12" max="12" width="10" style="61" bestFit="1" customWidth="1"/>
    <col min="13" max="13" width="10.28515625" style="61" customWidth="1"/>
    <col min="14" max="14" width="8.42578125" style="61" customWidth="1"/>
    <col min="15" max="15" width="9.140625" style="61" customWidth="1"/>
    <col min="16" max="16384" width="8.85546875" style="61"/>
  </cols>
  <sheetData>
    <row r="1" spans="1:48" s="4" customFormat="1" ht="14.25" customHeight="1" x14ac:dyDescent="0.2">
      <c r="M1" s="334" t="s">
        <v>471</v>
      </c>
      <c r="N1" s="334"/>
    </row>
    <row r="2" spans="1:48" s="62" customFormat="1" ht="21.75" customHeight="1" x14ac:dyDescent="0.25">
      <c r="A2" s="289" t="s">
        <v>659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48" s="62" customFormat="1" ht="57.7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5" spans="1:48" ht="19.5" customHeight="1" x14ac:dyDescent="0.2">
      <c r="A5" s="291" t="s">
        <v>528</v>
      </c>
      <c r="B5" s="212" t="s">
        <v>366</v>
      </c>
      <c r="C5" s="212" t="s">
        <v>367</v>
      </c>
      <c r="D5" s="293" t="s">
        <v>368</v>
      </c>
      <c r="E5" s="294"/>
      <c r="F5" s="295"/>
      <c r="G5" s="212" t="s">
        <v>369</v>
      </c>
      <c r="H5" s="290" t="s">
        <v>370</v>
      </c>
      <c r="I5" s="290"/>
      <c r="J5" s="290"/>
      <c r="K5" s="290"/>
      <c r="L5" s="290"/>
      <c r="M5" s="290"/>
      <c r="N5" s="290"/>
    </row>
    <row r="6" spans="1:48" ht="19.5" customHeight="1" x14ac:dyDescent="0.2">
      <c r="A6" s="292"/>
      <c r="B6" s="292"/>
      <c r="C6" s="292"/>
      <c r="D6" s="296"/>
      <c r="E6" s="297"/>
      <c r="F6" s="298"/>
      <c r="G6" s="292"/>
      <c r="H6" s="195">
        <v>2014</v>
      </c>
      <c r="I6" s="195">
        <v>2015</v>
      </c>
      <c r="J6" s="195">
        <v>2016</v>
      </c>
      <c r="K6" s="196">
        <v>2017</v>
      </c>
      <c r="L6" s="196">
        <v>2018</v>
      </c>
      <c r="M6" s="196">
        <v>2019</v>
      </c>
      <c r="N6" s="196">
        <v>2020</v>
      </c>
    </row>
    <row r="7" spans="1:48" ht="24" x14ac:dyDescent="0.2">
      <c r="A7" s="336" t="s">
        <v>614</v>
      </c>
      <c r="B7" s="303" t="s">
        <v>77</v>
      </c>
      <c r="C7" s="339" t="s">
        <v>693</v>
      </c>
      <c r="D7" s="63"/>
      <c r="E7" s="64"/>
      <c r="F7" s="65"/>
      <c r="G7" s="51" t="s">
        <v>371</v>
      </c>
      <c r="H7" s="75">
        <f t="shared" ref="H7:N7" si="0">ROUND(H9/H8/12,2)</f>
        <v>1.1000000000000001</v>
      </c>
      <c r="I7" s="75">
        <f t="shared" si="0"/>
        <v>1</v>
      </c>
      <c r="J7" s="75">
        <f t="shared" si="0"/>
        <v>0.96</v>
      </c>
      <c r="K7" s="75">
        <f t="shared" si="0"/>
        <v>1.31</v>
      </c>
      <c r="L7" s="75">
        <f t="shared" si="0"/>
        <v>1.37</v>
      </c>
      <c r="M7" s="75">
        <f t="shared" si="0"/>
        <v>1.44</v>
      </c>
      <c r="N7" s="75">
        <f t="shared" si="0"/>
        <v>1.5</v>
      </c>
    </row>
    <row r="8" spans="1:48" ht="24" x14ac:dyDescent="0.2">
      <c r="A8" s="337"/>
      <c r="B8" s="279"/>
      <c r="C8" s="279"/>
      <c r="D8" s="68"/>
      <c r="E8" s="69"/>
      <c r="F8" s="70"/>
      <c r="G8" s="51" t="s">
        <v>372</v>
      </c>
      <c r="H8" s="140">
        <v>569</v>
      </c>
      <c r="I8" s="140">
        <v>570</v>
      </c>
      <c r="J8" s="140">
        <v>570</v>
      </c>
      <c r="K8" s="140">
        <v>570</v>
      </c>
      <c r="L8" s="140">
        <v>570</v>
      </c>
      <c r="M8" s="140">
        <v>570</v>
      </c>
      <c r="N8" s="140">
        <v>570</v>
      </c>
    </row>
    <row r="9" spans="1:48" ht="124.5" customHeight="1" x14ac:dyDescent="0.2">
      <c r="A9" s="338"/>
      <c r="B9" s="280"/>
      <c r="C9" s="280"/>
      <c r="D9" s="72" t="s">
        <v>475</v>
      </c>
      <c r="E9" s="73" t="s">
        <v>476</v>
      </c>
      <c r="F9" s="74" t="s">
        <v>477</v>
      </c>
      <c r="G9" s="51" t="s">
        <v>376</v>
      </c>
      <c r="H9" s="75">
        <f>[1]РАБ_БЮДЖ!C13</f>
        <v>7529</v>
      </c>
      <c r="I9" s="75">
        <f>[1]РАБ_БЮДЖ!D13</f>
        <v>6868.3</v>
      </c>
      <c r="J9" s="75">
        <f>[1]РАБ_БЮДЖ!E13</f>
        <v>6598.5</v>
      </c>
      <c r="K9" s="75">
        <f>[1]РАБ_БЮДЖ!F13</f>
        <v>8937</v>
      </c>
      <c r="L9" s="75">
        <f>[1]РАБ_БЮДЖ!G13</f>
        <v>9393</v>
      </c>
      <c r="M9" s="75">
        <f>[1]РАБ_БЮДЖ!H13</f>
        <v>9834</v>
      </c>
      <c r="N9" s="75">
        <f>[1]РАБ_БЮДЖ!I13</f>
        <v>10257</v>
      </c>
    </row>
    <row r="10" spans="1:48" s="83" customFormat="1" ht="27" customHeight="1" x14ac:dyDescent="0.2">
      <c r="A10" s="336" t="s">
        <v>615</v>
      </c>
      <c r="B10" s="344" t="s">
        <v>417</v>
      </c>
      <c r="C10" s="343" t="s">
        <v>694</v>
      </c>
      <c r="D10" s="63"/>
      <c r="E10" s="64"/>
      <c r="F10" s="65"/>
      <c r="G10" s="51" t="s">
        <v>371</v>
      </c>
      <c r="H10" s="75">
        <v>444.65066666666667</v>
      </c>
      <c r="I10" s="75">
        <v>402.74535809018568</v>
      </c>
      <c r="J10" s="75">
        <v>382.85941644562337</v>
      </c>
      <c r="K10" s="75">
        <v>504.69363395225463</v>
      </c>
      <c r="L10" s="75">
        <v>545.06923076923078</v>
      </c>
      <c r="M10" s="75">
        <v>588.674801061008</v>
      </c>
      <c r="N10" s="75">
        <v>635.76870026525194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</row>
    <row r="11" spans="1:48" s="83" customFormat="1" ht="25.5" customHeight="1" x14ac:dyDescent="0.2">
      <c r="A11" s="337"/>
      <c r="B11" s="277"/>
      <c r="C11" s="279"/>
      <c r="D11" s="68"/>
      <c r="E11" s="69"/>
      <c r="F11" s="70"/>
      <c r="G11" s="51" t="s">
        <v>372</v>
      </c>
      <c r="H11" s="140">
        <v>375</v>
      </c>
      <c r="I11" s="140">
        <v>377</v>
      </c>
      <c r="J11" s="140">
        <v>377</v>
      </c>
      <c r="K11" s="140">
        <v>377</v>
      </c>
      <c r="L11" s="140">
        <v>377</v>
      </c>
      <c r="M11" s="140">
        <v>377</v>
      </c>
      <c r="N11" s="140">
        <v>377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</row>
    <row r="12" spans="1:48" s="83" customFormat="1" ht="175.5" customHeight="1" x14ac:dyDescent="0.2">
      <c r="A12" s="338"/>
      <c r="B12" s="278"/>
      <c r="C12" s="280"/>
      <c r="D12" s="72" t="s">
        <v>478</v>
      </c>
      <c r="E12" s="73" t="s">
        <v>479</v>
      </c>
      <c r="F12" s="74" t="s">
        <v>477</v>
      </c>
      <c r="G12" s="51" t="s">
        <v>376</v>
      </c>
      <c r="H12" s="75">
        <v>166744</v>
      </c>
      <c r="I12" s="75">
        <v>151835</v>
      </c>
      <c r="J12" s="75">
        <v>144338</v>
      </c>
      <c r="K12" s="75">
        <v>190269.5</v>
      </c>
      <c r="L12" s="75">
        <v>205491.1</v>
      </c>
      <c r="M12" s="75">
        <v>221930.4</v>
      </c>
      <c r="N12" s="75">
        <v>239684.8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</row>
    <row r="13" spans="1:48" s="83" customFormat="1" ht="24" hidden="1" customHeight="1" x14ac:dyDescent="0.2">
      <c r="A13" s="336" t="s">
        <v>627</v>
      </c>
      <c r="B13" s="340" t="str">
        <f>'[2]табл 6 только МО РК'!$B$69</f>
        <v xml:space="preserve">Предоставление мер социальной поддержки детям-сиротам и детям, оставшимся без попечения родителей, воспитывающихся на семейных формах попечения, выплата вознаграждений приемным родителям, опекунам (попечителям)  </v>
      </c>
      <c r="C13" s="343" t="s">
        <v>694</v>
      </c>
      <c r="D13" s="63"/>
      <c r="E13" s="64"/>
      <c r="F13" s="65"/>
      <c r="G13" s="51" t="s">
        <v>371</v>
      </c>
      <c r="H13" s="75">
        <v>134.14698957282206</v>
      </c>
      <c r="I13" s="75">
        <v>127.68760053619305</v>
      </c>
      <c r="J13" s="75">
        <v>122.93816053511705</v>
      </c>
      <c r="K13" s="75">
        <v>152.20314381270904</v>
      </c>
      <c r="L13" s="75">
        <v>164.37939799331104</v>
      </c>
      <c r="M13" s="75">
        <v>177.52976588628763</v>
      </c>
      <c r="N13" s="75">
        <v>191.73214046822741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48" s="83" customFormat="1" ht="24" hidden="1" x14ac:dyDescent="0.2">
      <c r="A14" s="337"/>
      <c r="B14" s="341"/>
      <c r="C14" s="279"/>
      <c r="D14" s="68"/>
      <c r="E14" s="69"/>
      <c r="F14" s="70"/>
      <c r="G14" s="51" t="s">
        <v>372</v>
      </c>
      <c r="H14" s="140">
        <v>2973</v>
      </c>
      <c r="I14" s="140">
        <v>2984</v>
      </c>
      <c r="J14" s="140">
        <v>2990</v>
      </c>
      <c r="K14" s="140">
        <v>2990</v>
      </c>
      <c r="L14" s="140">
        <v>2990</v>
      </c>
      <c r="M14" s="140">
        <v>2990</v>
      </c>
      <c r="N14" s="140">
        <v>2990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pans="1:48" s="83" customFormat="1" ht="204" customHeight="1" x14ac:dyDescent="0.2">
      <c r="A15" s="338"/>
      <c r="B15" s="342"/>
      <c r="C15" s="280"/>
      <c r="D15" s="72" t="s">
        <v>480</v>
      </c>
      <c r="E15" s="73" t="s">
        <v>479</v>
      </c>
      <c r="F15" s="74" t="s">
        <v>477</v>
      </c>
      <c r="G15" s="51" t="s">
        <v>376</v>
      </c>
      <c r="H15" s="75">
        <v>398819</v>
      </c>
      <c r="I15" s="75">
        <v>381019.8</v>
      </c>
      <c r="J15" s="75">
        <v>367585.1</v>
      </c>
      <c r="K15" s="75">
        <v>455087.4</v>
      </c>
      <c r="L15" s="75">
        <v>491494.40000000002</v>
      </c>
      <c r="M15" s="75">
        <v>530814</v>
      </c>
      <c r="N15" s="75">
        <v>573279.1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</row>
    <row r="16" spans="1:48" s="83" customFormat="1" ht="24" customHeight="1" x14ac:dyDescent="0.2">
      <c r="A16" s="336" t="s">
        <v>628</v>
      </c>
      <c r="B16" s="340" t="s">
        <v>570</v>
      </c>
      <c r="C16" s="343" t="s">
        <v>694</v>
      </c>
      <c r="D16" s="63"/>
      <c r="E16" s="64"/>
      <c r="F16" s="65"/>
      <c r="G16" s="51" t="s">
        <v>371</v>
      </c>
      <c r="H16" s="75">
        <v>917.87096774193549</v>
      </c>
      <c r="I16" s="75">
        <v>467.59314285714288</v>
      </c>
      <c r="J16" s="75">
        <v>522.77894736842097</v>
      </c>
      <c r="K16" s="75">
        <v>798.40573770491801</v>
      </c>
      <c r="L16" s="75">
        <v>862.27786885245894</v>
      </c>
      <c r="M16" s="75">
        <v>931.25983606557372</v>
      </c>
      <c r="N16" s="75">
        <v>1005.760655737705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</row>
    <row r="17" spans="1:48" s="83" customFormat="1" ht="24" x14ac:dyDescent="0.2">
      <c r="A17" s="337"/>
      <c r="B17" s="341"/>
      <c r="C17" s="279"/>
      <c r="D17" s="68"/>
      <c r="E17" s="69"/>
      <c r="F17" s="70"/>
      <c r="G17" s="51" t="s">
        <v>372</v>
      </c>
      <c r="H17" s="140">
        <v>93</v>
      </c>
      <c r="I17" s="140">
        <v>175</v>
      </c>
      <c r="J17" s="140">
        <v>152</v>
      </c>
      <c r="K17" s="140">
        <v>122</v>
      </c>
      <c r="L17" s="140">
        <v>122</v>
      </c>
      <c r="M17" s="140">
        <v>122</v>
      </c>
      <c r="N17" s="140">
        <v>122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</row>
    <row r="18" spans="1:48" s="83" customFormat="1" ht="160.5" customHeight="1" x14ac:dyDescent="0.2">
      <c r="A18" s="338"/>
      <c r="B18" s="342"/>
      <c r="C18" s="280"/>
      <c r="D18" s="72" t="s">
        <v>481</v>
      </c>
      <c r="E18" s="73" t="s">
        <v>482</v>
      </c>
      <c r="F18" s="74" t="s">
        <v>477</v>
      </c>
      <c r="G18" s="51" t="s">
        <v>376</v>
      </c>
      <c r="H18" s="75">
        <v>85362</v>
      </c>
      <c r="I18" s="75">
        <v>81828.800000000003</v>
      </c>
      <c r="J18" s="75">
        <v>79462.399999999994</v>
      </c>
      <c r="K18" s="75">
        <v>97405.5</v>
      </c>
      <c r="L18" s="75">
        <v>105197.9</v>
      </c>
      <c r="M18" s="75">
        <v>113613.7</v>
      </c>
      <c r="N18" s="75">
        <v>122702.8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1:48" customFormat="1" ht="27.75" customHeight="1" x14ac:dyDescent="0.2">
      <c r="A19" s="291" t="s">
        <v>629</v>
      </c>
      <c r="B19" s="255" t="str">
        <f>'[2]табл 6 только МО РК'!$B$73</f>
        <v xml:space="preserve">Осуществление государственных полномочий Республики Карелия по организации и осуществлению деятельности органов опеки и попечительства </v>
      </c>
      <c r="C19" s="251" t="s">
        <v>695</v>
      </c>
      <c r="D19" s="63"/>
      <c r="E19" s="64"/>
      <c r="F19" s="65"/>
      <c r="G19" s="51" t="s">
        <v>371</v>
      </c>
      <c r="H19" s="75">
        <v>0.14644411383291034</v>
      </c>
      <c r="I19" s="75">
        <v>0.13900367801847749</v>
      </c>
      <c r="J19" s="75">
        <v>0.13345082162419622</v>
      </c>
      <c r="K19" s="75">
        <v>0.16673811224894816</v>
      </c>
      <c r="L19" s="75">
        <v>0.18007700246090338</v>
      </c>
      <c r="M19" s="75">
        <v>0.19448281336826229</v>
      </c>
      <c r="N19" s="75">
        <v>0.21004127966976266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0" spans="1:48" customFormat="1" ht="24" x14ac:dyDescent="0.2">
      <c r="A20" s="335"/>
      <c r="B20" s="302"/>
      <c r="C20" s="299"/>
      <c r="D20" s="68"/>
      <c r="E20" s="69"/>
      <c r="F20" s="70"/>
      <c r="G20" s="51" t="s">
        <v>372</v>
      </c>
      <c r="H20" s="140">
        <v>125693</v>
      </c>
      <c r="I20" s="140">
        <v>125883</v>
      </c>
      <c r="J20" s="140">
        <v>125970</v>
      </c>
      <c r="K20" s="140">
        <v>125970</v>
      </c>
      <c r="L20" s="140">
        <v>125970</v>
      </c>
      <c r="M20" s="140">
        <v>125970</v>
      </c>
      <c r="N20" s="140">
        <v>125970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</row>
    <row r="21" spans="1:48" customFormat="1" ht="79.5" customHeight="1" x14ac:dyDescent="0.2">
      <c r="A21" s="292"/>
      <c r="B21" s="256"/>
      <c r="C21" s="252"/>
      <c r="D21" s="72" t="s">
        <v>480</v>
      </c>
      <c r="E21" s="73" t="s">
        <v>483</v>
      </c>
      <c r="F21" s="74" t="s">
        <v>477</v>
      </c>
      <c r="G21" s="51" t="s">
        <v>376</v>
      </c>
      <c r="H21" s="75">
        <v>18407</v>
      </c>
      <c r="I21" s="75">
        <v>17498.2</v>
      </c>
      <c r="J21" s="75">
        <v>16810.8</v>
      </c>
      <c r="K21" s="75">
        <v>21004</v>
      </c>
      <c r="L21" s="75">
        <v>22684.3</v>
      </c>
      <c r="M21" s="75">
        <v>24499</v>
      </c>
      <c r="N21" s="75">
        <v>26458.9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</row>
  </sheetData>
  <mergeCells count="23">
    <mergeCell ref="A19:A21"/>
    <mergeCell ref="B19:B21"/>
    <mergeCell ref="C19:C21"/>
    <mergeCell ref="A7:A9"/>
    <mergeCell ref="B7:B9"/>
    <mergeCell ref="C7:C9"/>
    <mergeCell ref="A16:A18"/>
    <mergeCell ref="B16:B18"/>
    <mergeCell ref="C16:C18"/>
    <mergeCell ref="C13:C15"/>
    <mergeCell ref="B13:B15"/>
    <mergeCell ref="A13:A15"/>
    <mergeCell ref="A10:A12"/>
    <mergeCell ref="B10:B12"/>
    <mergeCell ref="C10:C12"/>
    <mergeCell ref="M1:N1"/>
    <mergeCell ref="A2:N3"/>
    <mergeCell ref="A5:A6"/>
    <mergeCell ref="B5:B6"/>
    <mergeCell ref="C5:C6"/>
    <mergeCell ref="G5:G6"/>
    <mergeCell ref="H5:N5"/>
    <mergeCell ref="D5:F6"/>
  </mergeCells>
  <phoneticPr fontId="20" type="noConversion"/>
  <pageMargins left="0.75" right="0.28000000000000003" top="0.87" bottom="0.27" header="0.5" footer="0.22"/>
  <pageSetup paperSize="9" scale="81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20"/>
  <sheetViews>
    <sheetView workbookViewId="0">
      <selection activeCell="K29" sqref="K29"/>
    </sheetView>
  </sheetViews>
  <sheetFormatPr defaultRowHeight="12.75" x14ac:dyDescent="0.2"/>
  <cols>
    <col min="1" max="1" width="14.5703125" customWidth="1"/>
    <col min="2" max="2" width="18" customWidth="1"/>
    <col min="3" max="3" width="16.7109375" customWidth="1"/>
    <col min="8" max="14" width="10.85546875" customWidth="1"/>
  </cols>
  <sheetData>
    <row r="1" spans="1:14" ht="25.5" customHeight="1" x14ac:dyDescent="0.25">
      <c r="M1" s="345" t="s">
        <v>40</v>
      </c>
      <c r="N1" s="345"/>
    </row>
    <row r="2" spans="1:14" ht="52.5" customHeight="1" x14ac:dyDescent="0.25">
      <c r="A2" s="201" t="s">
        <v>41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5.75" x14ac:dyDescent="0.25">
      <c r="A3" s="201" t="s">
        <v>42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ht="15.75" x14ac:dyDescent="0.25">
      <c r="A4" s="201" t="s">
        <v>43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ht="15.75" x14ac:dyDescent="0.25">
      <c r="A5" s="201" t="s">
        <v>44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5.75" x14ac:dyDescent="0.25">
      <c r="A6" s="201" t="s">
        <v>45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14" ht="42" customHeight="1" x14ac:dyDescent="0.2">
      <c r="A7" s="352" t="s">
        <v>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s="124" customFormat="1" ht="12" x14ac:dyDescent="0.2">
      <c r="A8" s="346" t="s">
        <v>341</v>
      </c>
      <c r="B8" s="346" t="s">
        <v>47</v>
      </c>
      <c r="C8" s="346" t="s">
        <v>48</v>
      </c>
      <c r="D8" s="346" t="s">
        <v>533</v>
      </c>
      <c r="E8" s="346"/>
      <c r="F8" s="346"/>
      <c r="G8" s="346"/>
      <c r="H8" s="346" t="s">
        <v>49</v>
      </c>
      <c r="I8" s="346"/>
      <c r="J8" s="346"/>
      <c r="K8" s="346"/>
      <c r="L8" s="346"/>
      <c r="M8" s="346"/>
      <c r="N8" s="346"/>
    </row>
    <row r="9" spans="1:14" s="124" customFormat="1" ht="12" x14ac:dyDescent="0.2">
      <c r="A9" s="346"/>
      <c r="B9" s="347"/>
      <c r="C9" s="347"/>
      <c r="D9" s="347"/>
      <c r="E9" s="347"/>
      <c r="F9" s="347"/>
      <c r="G9" s="347"/>
      <c r="H9" s="346"/>
      <c r="I9" s="346"/>
      <c r="J9" s="346"/>
      <c r="K9" s="346"/>
      <c r="L9" s="346"/>
      <c r="M9" s="346"/>
      <c r="N9" s="346"/>
    </row>
    <row r="10" spans="1:14" s="124" customFormat="1" ht="12" x14ac:dyDescent="0.2">
      <c r="A10" s="346"/>
      <c r="B10" s="347"/>
      <c r="C10" s="347"/>
      <c r="D10" s="347"/>
      <c r="E10" s="347"/>
      <c r="F10" s="347"/>
      <c r="G10" s="347"/>
      <c r="H10" s="346"/>
      <c r="I10" s="346"/>
      <c r="J10" s="346"/>
      <c r="K10" s="346"/>
      <c r="L10" s="346"/>
      <c r="M10" s="346"/>
      <c r="N10" s="346"/>
    </row>
    <row r="11" spans="1:14" s="124" customFormat="1" ht="12" x14ac:dyDescent="0.2">
      <c r="A11" s="346"/>
      <c r="B11" s="347"/>
      <c r="C11" s="347"/>
      <c r="D11" s="346" t="s">
        <v>345</v>
      </c>
      <c r="E11" s="346" t="s">
        <v>346</v>
      </c>
      <c r="F11" s="346" t="s">
        <v>347</v>
      </c>
      <c r="G11" s="346" t="s">
        <v>348</v>
      </c>
      <c r="H11" s="346">
        <v>2014</v>
      </c>
      <c r="I11" s="346">
        <v>2015</v>
      </c>
      <c r="J11" s="346">
        <v>2016</v>
      </c>
      <c r="K11" s="346">
        <v>2017</v>
      </c>
      <c r="L11" s="346">
        <v>2018</v>
      </c>
      <c r="M11" s="346">
        <v>2019</v>
      </c>
      <c r="N11" s="346">
        <v>2020</v>
      </c>
    </row>
    <row r="12" spans="1:14" s="124" customFormat="1" ht="12" x14ac:dyDescent="0.2">
      <c r="A12" s="346"/>
      <c r="B12" s="347"/>
      <c r="C12" s="347"/>
      <c r="D12" s="346"/>
      <c r="E12" s="347"/>
      <c r="F12" s="346"/>
      <c r="G12" s="346"/>
      <c r="H12" s="347"/>
      <c r="I12" s="347"/>
      <c r="J12" s="347"/>
      <c r="K12" s="347"/>
      <c r="L12" s="347"/>
      <c r="M12" s="347"/>
      <c r="N12" s="347"/>
    </row>
    <row r="13" spans="1:14" s="126" customFormat="1" ht="10.5" x14ac:dyDescent="0.2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125">
        <v>10</v>
      </c>
      <c r="K13" s="125">
        <v>11</v>
      </c>
      <c r="L13" s="125">
        <v>12</v>
      </c>
      <c r="M13" s="125">
        <v>13</v>
      </c>
      <c r="N13" s="125">
        <v>14</v>
      </c>
    </row>
    <row r="14" spans="1:14" s="124" customFormat="1" ht="27.75" hidden="1" customHeight="1" x14ac:dyDescent="0.2">
      <c r="A14" s="81" t="s">
        <v>50</v>
      </c>
      <c r="B14" s="81"/>
      <c r="C14" s="127" t="s">
        <v>51</v>
      </c>
      <c r="D14" s="128" t="s">
        <v>332</v>
      </c>
      <c r="E14" s="128" t="s">
        <v>332</v>
      </c>
      <c r="F14" s="128" t="s">
        <v>332</v>
      </c>
      <c r="G14" s="128" t="s">
        <v>332</v>
      </c>
      <c r="H14" s="129">
        <f t="shared" ref="H14:N14" si="0">H15</f>
        <v>42600.800000000003</v>
      </c>
      <c r="I14" s="129">
        <f t="shared" si="0"/>
        <v>45282.1</v>
      </c>
      <c r="J14" s="129">
        <f t="shared" si="0"/>
        <v>45298.2</v>
      </c>
      <c r="K14" s="129">
        <f t="shared" si="0"/>
        <v>45298.2</v>
      </c>
      <c r="L14" s="129">
        <f t="shared" si="0"/>
        <v>45298.2</v>
      </c>
      <c r="M14" s="129">
        <f t="shared" si="0"/>
        <v>45298.200000000004</v>
      </c>
      <c r="N14" s="129">
        <f t="shared" si="0"/>
        <v>45298.2</v>
      </c>
    </row>
    <row r="15" spans="1:14" s="124" customFormat="1" ht="15.75" customHeight="1" x14ac:dyDescent="0.2">
      <c r="A15" s="348" t="s">
        <v>52</v>
      </c>
      <c r="B15" s="354" t="s">
        <v>349</v>
      </c>
      <c r="C15" s="127" t="s">
        <v>51</v>
      </c>
      <c r="D15" s="128">
        <v>800</v>
      </c>
      <c r="E15" s="130" t="s">
        <v>53</v>
      </c>
      <c r="F15" s="130" t="s">
        <v>54</v>
      </c>
      <c r="G15" s="128" t="s">
        <v>332</v>
      </c>
      <c r="H15" s="148">
        <f t="shared" ref="H15:N15" si="1">SUM(H16:H18)</f>
        <v>42600.800000000003</v>
      </c>
      <c r="I15" s="148">
        <f t="shared" si="1"/>
        <v>45282.1</v>
      </c>
      <c r="J15" s="148">
        <f t="shared" si="1"/>
        <v>45298.2</v>
      </c>
      <c r="K15" s="148">
        <f t="shared" si="1"/>
        <v>45298.2</v>
      </c>
      <c r="L15" s="148">
        <f t="shared" si="1"/>
        <v>45298.2</v>
      </c>
      <c r="M15" s="148">
        <f t="shared" si="1"/>
        <v>45298.200000000004</v>
      </c>
      <c r="N15" s="148">
        <f t="shared" si="1"/>
        <v>45298.2</v>
      </c>
    </row>
    <row r="16" spans="1:14" s="124" customFormat="1" ht="15.75" customHeight="1" x14ac:dyDescent="0.2">
      <c r="A16" s="349"/>
      <c r="B16" s="354"/>
      <c r="C16" s="81" t="s">
        <v>55</v>
      </c>
      <c r="D16" s="123">
        <v>800</v>
      </c>
      <c r="E16" s="131" t="s">
        <v>53</v>
      </c>
      <c r="F16" s="131" t="s">
        <v>54</v>
      </c>
      <c r="G16" s="123" t="s">
        <v>332</v>
      </c>
      <c r="H16" s="149">
        <v>28787</v>
      </c>
      <c r="I16" s="149">
        <v>30101.200000000001</v>
      </c>
      <c r="J16" s="149">
        <v>28972.400000000001</v>
      </c>
      <c r="K16" s="149">
        <v>28606.5</v>
      </c>
      <c r="L16" s="149">
        <v>28628.2</v>
      </c>
      <c r="M16" s="149">
        <v>32934.800000000003</v>
      </c>
      <c r="N16" s="149">
        <v>33271.9</v>
      </c>
    </row>
    <row r="17" spans="1:14" s="124" customFormat="1" ht="15.75" customHeight="1" x14ac:dyDescent="0.2">
      <c r="A17" s="349"/>
      <c r="B17" s="354"/>
      <c r="C17" s="81" t="s">
        <v>56</v>
      </c>
      <c r="D17" s="123">
        <v>800</v>
      </c>
      <c r="E17" s="131" t="s">
        <v>53</v>
      </c>
      <c r="F17" s="131" t="s">
        <v>54</v>
      </c>
      <c r="G17" s="123" t="s">
        <v>332</v>
      </c>
      <c r="H17" s="149">
        <v>6639.5</v>
      </c>
      <c r="I17" s="149">
        <v>7671</v>
      </c>
      <c r="J17" s="149">
        <v>8779.1</v>
      </c>
      <c r="K17" s="149">
        <v>7083</v>
      </c>
      <c r="L17" s="149">
        <v>7306.5</v>
      </c>
      <c r="M17" s="149">
        <v>5048.8999999999996</v>
      </c>
      <c r="N17" s="149">
        <v>4958.6000000000004</v>
      </c>
    </row>
    <row r="18" spans="1:14" s="124" customFormat="1" ht="15.75" customHeight="1" x14ac:dyDescent="0.2">
      <c r="A18" s="350"/>
      <c r="B18" s="354"/>
      <c r="C18" s="81" t="s">
        <v>57</v>
      </c>
      <c r="D18" s="123">
        <v>800</v>
      </c>
      <c r="E18" s="131" t="s">
        <v>53</v>
      </c>
      <c r="F18" s="131" t="s">
        <v>54</v>
      </c>
      <c r="G18" s="123" t="s">
        <v>332</v>
      </c>
      <c r="H18" s="149">
        <v>7174.3</v>
      </c>
      <c r="I18" s="149">
        <v>7509.9</v>
      </c>
      <c r="J18" s="149">
        <v>7546.7</v>
      </c>
      <c r="K18" s="149">
        <v>9608.7000000000007</v>
      </c>
      <c r="L18" s="149">
        <v>9363.5</v>
      </c>
      <c r="M18" s="149">
        <v>7314.5</v>
      </c>
      <c r="N18" s="149">
        <v>7067.7</v>
      </c>
    </row>
    <row r="19" spans="1:14" s="124" customFormat="1" ht="36" x14ac:dyDescent="0.2">
      <c r="A19" s="81" t="s">
        <v>58</v>
      </c>
      <c r="B19" s="81"/>
      <c r="C19" s="81"/>
      <c r="D19" s="123" t="s">
        <v>332</v>
      </c>
      <c r="E19" s="123" t="s">
        <v>332</v>
      </c>
      <c r="F19" s="123" t="s">
        <v>332</v>
      </c>
      <c r="G19" s="123" t="s">
        <v>332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</row>
    <row r="20" spans="1:14" ht="15.75" x14ac:dyDescent="0.25">
      <c r="A20" s="132"/>
    </row>
  </sheetData>
  <mergeCells count="25">
    <mergeCell ref="A15:A18"/>
    <mergeCell ref="A2:N2"/>
    <mergeCell ref="A3:N3"/>
    <mergeCell ref="A4:N4"/>
    <mergeCell ref="A5:N5"/>
    <mergeCell ref="A6:N6"/>
    <mergeCell ref="A7:N7"/>
    <mergeCell ref="B8:B12"/>
    <mergeCell ref="B15:B18"/>
    <mergeCell ref="M11:M12"/>
    <mergeCell ref="D8:G10"/>
    <mergeCell ref="J11:J12"/>
    <mergeCell ref="K11:K12"/>
    <mergeCell ref="A8:A12"/>
    <mergeCell ref="C8:C12"/>
    <mergeCell ref="E11:E12"/>
    <mergeCell ref="M1:N1"/>
    <mergeCell ref="H8:N10"/>
    <mergeCell ref="H11:H12"/>
    <mergeCell ref="D11:D12"/>
    <mergeCell ref="F11:F12"/>
    <mergeCell ref="G11:G12"/>
    <mergeCell ref="N11:N12"/>
    <mergeCell ref="L11:L12"/>
    <mergeCell ref="I11:I12"/>
  </mergeCells>
  <phoneticPr fontId="20" type="noConversion"/>
  <pageMargins left="0.75" right="0.28999999999999998" top="1" bottom="1" header="0.5" footer="0.5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Табл 5</vt:lpstr>
      <vt:lpstr>Табл 10 (2014 г.)</vt:lpstr>
      <vt:lpstr>Табл 10 изм</vt:lpstr>
      <vt:lpstr>Табл 6 (2014-20 гг.)</vt:lpstr>
      <vt:lpstr>Табл 7 (источники)</vt:lpstr>
      <vt:lpstr>Табл 11 (ПНО)</vt:lpstr>
      <vt:lpstr>Табл 11а (инМСП)</vt:lpstr>
      <vt:lpstr>Табл 11б (МБТнаМСП)</vt:lpstr>
      <vt:lpstr>Таб 12</vt:lpstr>
      <vt:lpstr>'Табл 10 (2014 г.)'!Заголовки_для_печати</vt:lpstr>
      <vt:lpstr>'Табл 10 изм'!Заголовки_для_печати</vt:lpstr>
      <vt:lpstr>'Табл 11 (ПНО)'!Заголовки_для_печати</vt:lpstr>
      <vt:lpstr>'Табл 11а (инМСП)'!Заголовки_для_печати</vt:lpstr>
      <vt:lpstr>'Табл 11б (МБТнаМСП)'!Заголовки_для_печати</vt:lpstr>
      <vt:lpstr>'Табл 6 (2014-20 гг.)'!Заголовки_для_печати</vt:lpstr>
      <vt:lpstr>'Табл 7 (источники)'!Заголовки_для_печати</vt:lpstr>
    </vt:vector>
  </TitlesOfParts>
  <Company>Минздравсоцразвития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А.В.</dc:creator>
  <cp:lastModifiedBy>typer2</cp:lastModifiedBy>
  <cp:lastPrinted>2014-05-29T10:47:11Z</cp:lastPrinted>
  <dcterms:created xsi:type="dcterms:W3CDTF">2014-02-03T07:56:07Z</dcterms:created>
  <dcterms:modified xsi:type="dcterms:W3CDTF">2014-05-29T10:47:37Z</dcterms:modified>
</cp:coreProperties>
</file>