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380" windowHeight="8076" tabRatio="888" activeTab="5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</sheets>
  <definedNames>
    <definedName name="_Toc344474496" localSheetId="1">'Приложение 4'!#REF!</definedName>
    <definedName name="_Toc344474500" localSheetId="3">'Приложение 6'!#REF!</definedName>
    <definedName name="_Toc344474503" localSheetId="5">'Приложение 8'!#REF!</definedName>
    <definedName name="_Таблица_8" localSheetId="5">'Приложение 8'!$A$80</definedName>
    <definedName name="Excel_BuiltIn_Print_Titles_2">#REF!</definedName>
    <definedName name="Par277" localSheetId="0">'Приложение 3'!#REF!</definedName>
    <definedName name="Par280" localSheetId="0">'Приложение 3'!#REF!</definedName>
    <definedName name="_xlnm.Print_Titles" localSheetId="0">'Приложение 3'!$7:$7</definedName>
    <definedName name="_xlnm.Print_Titles" localSheetId="3">'Приложение 6'!$6:$6</definedName>
    <definedName name="_xlnm.Print_Titles" localSheetId="5">'Приложение 8'!$6:$6</definedName>
    <definedName name="_xlnm.Print_Area" localSheetId="4">'Приложение 7'!$A$1:$N$62</definedName>
    <definedName name="_xlnm.Print_Area" localSheetId="5">'Приложение 8'!$A$1:$K$127</definedName>
  </definedNames>
  <calcPr fullCalcOnLoad="1"/>
</workbook>
</file>

<file path=xl/sharedStrings.xml><?xml version="1.0" encoding="utf-8"?>
<sst xmlns="http://schemas.openxmlformats.org/spreadsheetml/2006/main" count="1374" uniqueCount="438">
  <si>
    <t>Реконструкция  водозаборных сооружений  и  насосных станций 1 и 2 подъема централизованной системы питьевого водоснабжения (ЦСПВ) города Сортавала</t>
  </si>
  <si>
    <t>Реконструкция системы водоотведения с закрытием выпусков № 8 и  10  неочищенных сточных вод от жилой застройки г. Сортавала (ул. Карельская и наб. Ладожской флотилии)</t>
  </si>
  <si>
    <t xml:space="preserve">  6, 7, 39-59</t>
  </si>
  <si>
    <t>9, 63,64</t>
  </si>
  <si>
    <t>средства, поступающие в бюджет Республики Карелия  из федерального бюджета</t>
  </si>
  <si>
    <t>средства, поступающие в бюджет Республики Карелия из федерального бюджета</t>
  </si>
  <si>
    <t>Региональная целевая программа стимулирования развития жилищного строительства в Республике Карелия на 2011-2015 годы</t>
  </si>
  <si>
    <t>годовой объем ввода жилья, соответствующего стандартам экономического класса, тыс. кв. м</t>
  </si>
  <si>
    <t>Петрозаводский</t>
  </si>
  <si>
    <t>Костомукшский</t>
  </si>
  <si>
    <t>Беломорский</t>
  </si>
  <si>
    <t xml:space="preserve">Калевальский </t>
  </si>
  <si>
    <t xml:space="preserve">Кондопожский  </t>
  </si>
  <si>
    <t xml:space="preserve">Кемский  </t>
  </si>
  <si>
    <t xml:space="preserve">Лахденпохский  </t>
  </si>
  <si>
    <t xml:space="preserve">Медвежьегорский  </t>
  </si>
  <si>
    <t xml:space="preserve">Муезерский  </t>
  </si>
  <si>
    <t xml:space="preserve">Олонецкий  </t>
  </si>
  <si>
    <t xml:space="preserve">Питкярантский  </t>
  </si>
  <si>
    <t xml:space="preserve">Прионежский  </t>
  </si>
  <si>
    <t xml:space="preserve"> 29, 30</t>
  </si>
  <si>
    <t>Основное мероприятие 1.1.  Реализация Региональной целевой программы стимулирования развития жилищного строительства в Республике Карелия на 2011-2015 годы</t>
  </si>
  <si>
    <t>Основное мероприятие 1.2. Создание условий для развития жилищного строительства, в том числе на вовлекаемых Фондом «РЖС» в гражданский оборот находящихся в федеральной собственности земельных участках</t>
  </si>
  <si>
    <t>Основное мероприятие 1.3. Создание условий для строительства и реконструкции предприятий по производству ресурсосберегающих материалов, изделий и конструкций</t>
  </si>
  <si>
    <t>Основное мероприятие 1.4. Оказание мер государственной поддержки населению Республики Карелия в улучшении жилищных условий</t>
  </si>
  <si>
    <t>невыполнение установленного для Республики Карелия контрольного значения целевого показателя по вводу жилья</t>
  </si>
  <si>
    <t xml:space="preserve"> 15, 16, 18</t>
  </si>
  <si>
    <t xml:space="preserve">Пряжинский  </t>
  </si>
  <si>
    <t xml:space="preserve">Пудожский  </t>
  </si>
  <si>
    <t xml:space="preserve">Сегежский  </t>
  </si>
  <si>
    <t xml:space="preserve">Сортавальский  </t>
  </si>
  <si>
    <t xml:space="preserve">Суоярвский  </t>
  </si>
  <si>
    <t>годовой объем ввода жилья,              тыс. кв. м</t>
  </si>
  <si>
    <t>количество построенных и реконструируемых объектов водоснабжения и водоотведения, единиц</t>
  </si>
  <si>
    <t xml:space="preserve">количество молодых семей, улучшивших жилищные условия, в том числе с использованием ипотечных кредитов (займов) </t>
  </si>
  <si>
    <t xml:space="preserve">Задача № 2: повышение качества питьевой воды                                      </t>
  </si>
  <si>
    <t xml:space="preserve">Задача № 3: повышение качества очистки сточных вод                                </t>
  </si>
  <si>
    <t>Цель № 2: повышение эффективности объектов коммунальной инфраструктуры и обеспечение надежного и качественного предоставления коммунальных услуг потребителям</t>
  </si>
  <si>
    <t>Задача № 2: реконструкция, техническое перевооружение и строительство объектов коммунальной инфраструктуры</t>
  </si>
  <si>
    <t>доля организаций, которым установлены долгосрочные тарифы</t>
  </si>
  <si>
    <t>Задача № 4:               создание условий для привлечения долгосрочных частных инвестиций в  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</si>
  <si>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Задача № 1:                создание условий для увеличения объема капитального ремонта жилищного фонда для повышения его комфортности и энергоэффективности</t>
  </si>
  <si>
    <t>Цель № 1:                 улучшение качества жилищного фонда, повышение комфортности условий проживания</t>
  </si>
  <si>
    <t>Задача № 2:               создание условий для развития массового строительства жилья экономкласса</t>
  </si>
  <si>
    <t>Задача № 3:              развитие рынка арендного сектора жилья</t>
  </si>
  <si>
    <t>Задача № 4:                  расселение аварийного жилищного фонда</t>
  </si>
  <si>
    <t>Задача № 2: совершенствование условий приобретения жилья на рынке, в том числе с помощью повышения доступности ипотечных жилищных кредитов для населения</t>
  </si>
  <si>
    <t>Задача № 4:               улучшение качества жилищного фонда, повышение комфортности условий проживания</t>
  </si>
  <si>
    <t>год</t>
  </si>
  <si>
    <t>семья</t>
  </si>
  <si>
    <t>молодой учитель</t>
  </si>
  <si>
    <t xml:space="preserve">Задача № 1: обеспечение бесперебойного снабжения населения качественной питьевой водой                                                                           </t>
  </si>
  <si>
    <t>доля  сточных вод, очищенных до  нормативных значений, в общем объеме сточных вод, пропущенных через очистные сооружения</t>
  </si>
  <si>
    <t xml:space="preserve">рост уровня обеспеченности населения централизованными услугами водоснабжения     </t>
  </si>
  <si>
    <t xml:space="preserve">рост уровня обеспеченности населения централизованными услугами водоотведения     </t>
  </si>
  <si>
    <t xml:space="preserve">снижение доли уличной водопроводной сети, нуждающейся в замене       </t>
  </si>
  <si>
    <t xml:space="preserve">снижение числа аварий в системах водоснабжения,  водоотведения и очистки сточных вод               </t>
  </si>
  <si>
    <t xml:space="preserve">снижение удельного веса проб воды, отбор которых произведен из водопроводной сети и которые не отвечают гигиеническим   нормативам по санитарно- химическим показателям </t>
  </si>
  <si>
    <t xml:space="preserve">снижение удельного веса проб воды, отбор которых произведен из водопроводной сети и которые не отвечают гигиеническим   нормативам по микробиологическим показателям      </t>
  </si>
  <si>
    <t xml:space="preserve">Цель: создание условий для увеличения объемов жилищного строительства и повышения средней обеспеченности жильем на одного проживающего в Республике Карелия </t>
  </si>
  <si>
    <t>процент к уровню 2012 года</t>
  </si>
  <si>
    <t xml:space="preserve">доля реконструированных, технически перевооруженных и построенных объектов водоснабжения и водоотведения  от общего количества объектов водоснабжения и водоотведения  </t>
  </si>
  <si>
    <t>соблюдение фактического темпа роста регулируемых тарифов к предельному темпу роста, определенному Правительством Российской Федерации</t>
  </si>
  <si>
    <t xml:space="preserve">количество построенных и реконструированных объектов водоснабжения и водоотведения   </t>
  </si>
  <si>
    <t>доля площади  жилищного фонда, в котором проведен капитальный ремонт, от общей площади жилищного фонда республики</t>
  </si>
  <si>
    <t>граждан</t>
  </si>
  <si>
    <t>процент</t>
  </si>
  <si>
    <t xml:space="preserve"> - </t>
  </si>
  <si>
    <t>кол-во   аварий в год на 1000 км сетей</t>
  </si>
  <si>
    <t>0506550</t>
  </si>
  <si>
    <t>0510120</t>
  </si>
  <si>
    <t>0505020</t>
  </si>
  <si>
    <t>0530150</t>
  </si>
  <si>
    <t>0505109</t>
  </si>
  <si>
    <t>повышение уровня защиты потребителей и надежности предоставления коммунальных услуг, ограничение темпов роста вносимой гражданами платы за коммунальные услуги  с учётом инфляционных процессов, обеспечение доступности коммунальных платежей для населения</t>
  </si>
  <si>
    <t xml:space="preserve">улучшение жилищных условий граждан, повышение доступности приобретения жилья </t>
  </si>
  <si>
    <t>нереализация социальных гарантий по улучшению жилищных условий граждан, имеющих право на меры государственной поддержки</t>
  </si>
  <si>
    <t>Государственный комитет Республики Карелия по ценам и тарифам</t>
  </si>
  <si>
    <t>2013 год</t>
  </si>
  <si>
    <t>2014 год</t>
  </si>
  <si>
    <t>2015 год</t>
  </si>
  <si>
    <t>2016 год</t>
  </si>
  <si>
    <t>8</t>
  </si>
  <si>
    <t xml:space="preserve">Наименование объекта </t>
  </si>
  <si>
    <t xml:space="preserve">доля заемных  средств в общем  объеме капитальных вложений в системы водоснабжения, водоотведения и очистки сточных вод        </t>
  </si>
  <si>
    <t xml:space="preserve">доля капитальных  вложений в системы водоснабжения, водоотведения и  очистки сточных  вод в общем объеме выручки   организаций сектора водоснабжения, водоотведения и очистки сточных вод          </t>
  </si>
  <si>
    <t xml:space="preserve">доля воды, поставляемой  организациями коммунального комплекса, по тарифам,  установленным на  долгосрочный  период регулирования     </t>
  </si>
  <si>
    <t xml:space="preserve">доля воды, поставляемой организациями   коммунального комплекса, работающими на основании концессионных соглашений (в городах с населением более 100 тыс. человек)     </t>
  </si>
  <si>
    <t xml:space="preserve">увеличение объема сточных вод, пропущенных через  очистные  сооружения, в  общем объеме сточных вод       </t>
  </si>
  <si>
    <t xml:space="preserve">снижение числа    зарегистрированных больных   мочекаменной  болезнью       </t>
  </si>
  <si>
    <t xml:space="preserve">снижение числа  зарегистрированных больных кариесом  </t>
  </si>
  <si>
    <t xml:space="preserve">снижение числа    зарегистрированных больных   злокачественными   новообразованиями </t>
  </si>
  <si>
    <t xml:space="preserve">снижение числа    зарегистрированных больных с болезнями органов  пищеварения       </t>
  </si>
  <si>
    <t xml:space="preserve">снижение числа   зарегистрированных больных вирусными  гепатитами        </t>
  </si>
  <si>
    <t xml:space="preserve">снижение доли  уличной  канализационной   сети, нуждающейся в замене             </t>
  </si>
  <si>
    <t>потребность</t>
  </si>
  <si>
    <t>Государственный комитет Республики Карелия по ценам и тарифам (сжиженный газ)</t>
  </si>
  <si>
    <t>дополнительный ввод жилья в рамках программы</t>
  </si>
  <si>
    <t>количество граждан, относящихся к категориям, установленным федеральным законодательством, улучшивших жилищные условия</t>
  </si>
  <si>
    <t>годовой объем ввода жилья</t>
  </si>
  <si>
    <t>снижение объемов вводимого на территории Республики Карелия жилья, в том числе жилья экономического класса, а также снижение доступности жилья и качества жилищного обеспечения  населения, неисполнение Указа Президента Российской Федерации от 7 мая 2012 года № 600 «О  мерах  по  обеспечению  граждан  Российской  Федерации  доступным  и   комфортным  жильем  и  повышению  качества  жилищно-коммунальных  услуг»</t>
  </si>
  <si>
    <t>Информация об основных мероприятиях (мероприятиях), долгосрочных целевых программах, подпрограммах государственной программы</t>
  </si>
  <si>
    <t xml:space="preserve"> </t>
  </si>
  <si>
    <t>№ п/п</t>
  </si>
  <si>
    <t>начала реализации</t>
  </si>
  <si>
    <t>окончания реализации</t>
  </si>
  <si>
    <t>1.</t>
  </si>
  <si>
    <t>№ п/п</t>
  </si>
  <si>
    <t>Ответственный исполнитель</t>
  </si>
  <si>
    <t>формирование рынка арендного жилищного фонда и развитие некоммерческого арендного жилищного фонда для граждан, имеющих невысокий уровень дохода</t>
  </si>
  <si>
    <t>доля населения,  обеспеченного  водой, отвечающей  требованиям   санитарного  законодательства,  в общем объеме  населения в   Республике Карелия</t>
  </si>
  <si>
    <t>Статус</t>
  </si>
  <si>
    <t>ГРБС</t>
  </si>
  <si>
    <t>ЦСР</t>
  </si>
  <si>
    <t>ВР</t>
  </si>
  <si>
    <t>Код бюджетной классификации</t>
  </si>
  <si>
    <t>Муниципальное образование</t>
  </si>
  <si>
    <t>Наименование показателя, единица измерения</t>
  </si>
  <si>
    <t>Городские округа</t>
  </si>
  <si>
    <t>Муниципальные районы</t>
  </si>
  <si>
    <t>Лоухский район</t>
  </si>
  <si>
    <t>га</t>
  </si>
  <si>
    <t xml:space="preserve">Строительство 8-квартирного и 10-квартирного жилых домов  </t>
  </si>
  <si>
    <t>единиц</t>
  </si>
  <si>
    <t>Единица измерения</t>
  </si>
  <si>
    <t>доля площади жилищного фонда, в котором проведен капитальный ремонт, от общей площади жилищного фонда республики</t>
  </si>
  <si>
    <t>0113</t>
  </si>
  <si>
    <t>площадь  жилищного фонда, в котором проведен капитальный ремонт</t>
  </si>
  <si>
    <t xml:space="preserve">соблюдение установленного предельного темпа роста платы граждан за коммунальные услуги  </t>
  </si>
  <si>
    <t>общая площадь жилых помещений, приходящихся в среднем на одного жителя (уровень обеспеченности)</t>
  </si>
  <si>
    <t>количество разработанных проектов малоэтажных жилых домов с применением энергоэффективных и экологически чистых технологий и материалов</t>
  </si>
  <si>
    <t>Значения показателей по годам</t>
  </si>
  <si>
    <t>тыс. кв. м</t>
  </si>
  <si>
    <t>тыс. чел.</t>
  </si>
  <si>
    <t>Сведения о показателях (индикаторах) в разрезе муниципальных районов и городских округов</t>
  </si>
  <si>
    <t>28.</t>
  </si>
  <si>
    <t>Номер и наименование ведомственной, региональной целевой программы, основного мероприятия и мероприятия</t>
  </si>
  <si>
    <t>увеличение годового объема ввода жилья, жилья экономкласса, в том числе малоэтажного жилищного строительства</t>
  </si>
  <si>
    <t>Задача № 1: создание условий для увеличения объема капитального ремонта жилищного фонда для повышения его комфортности и энергоэффективности</t>
  </si>
  <si>
    <t>Обеспечение доступным и комфортным жильем и жилищно-коммунальными услугами</t>
  </si>
  <si>
    <t>Основное мероприятие 1.1</t>
  </si>
  <si>
    <t>Основное мероприятие 1.2</t>
  </si>
  <si>
    <t>Основное мероприятие 1.3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</si>
  <si>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</si>
  <si>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Основное мероприятие 1.4</t>
  </si>
  <si>
    <t xml:space="preserve">Основное мероприятие 2.1  </t>
  </si>
  <si>
    <t>Основное мероприятие 3.1</t>
  </si>
  <si>
    <t xml:space="preserve">Основное мероприятие 4.1 </t>
  </si>
  <si>
    <t>Долгосрочная целевая программа «Обеспечение населения Республики Карелия питьевой водой» на 2011-2017 годы</t>
  </si>
  <si>
    <t xml:space="preserve">Основное мероприятие 1.1 </t>
  </si>
  <si>
    <t>Основное мероприятие 2.1</t>
  </si>
  <si>
    <t>Основное мероприятие 2.1.  Формирование механизмов долгосрочного финансирования ипотечного жилищного кредитования, в том числе с привлечением ОАО «АИЖК»</t>
  </si>
  <si>
    <t>развитие механизмов долгосрочного финансирования ипотечного жилищного кредитования, повышение доступности ипотечных кредитов для граждан</t>
  </si>
  <si>
    <t>Задача № 3: развитие рынка арендного сектора жилья</t>
  </si>
  <si>
    <t>Основное мероприятие 3.1. Содействие формированию рынка доступного арендного жилья и развитие некоммерческого жилищного фонда для граждан, имеющих невысокий уровень дохода</t>
  </si>
  <si>
    <t>Задача № 4: расселение аварийного жилищного фонда</t>
  </si>
  <si>
    <t>Основное мероприятие 4.1. Переселение граждан из многоквартирных домов, признанных аварийными и подлежащими сносу</t>
  </si>
  <si>
    <t>увеличение темпов расселения аварийного жилищного фонда</t>
  </si>
  <si>
    <t>снижение темпов расселения аварийного жилищного фонда, невыполнение государственных обязательств в рамках софинансирования мероприятий в рамках Федерального закона от 21 июня 2007 года № 185-ФЗ «О Фонде содействия реформированию жилищно-коммунального хозяйства»</t>
  </si>
  <si>
    <t>снижение  доли населения в Республике Карелия, обеспеченного питьевой водой, соответствующей требованиям санитарного законодательства</t>
  </si>
  <si>
    <t>Задача № 2: осуществление реконструкции, технического перевооружения и строительства объектов коммунальной инфраструктуры</t>
  </si>
  <si>
    <t>повышение качества предоставляемых коммунальных услуг в результате реконструкции, модернизации и выполнения ремонтных работ на объектах теплоснабжения</t>
  </si>
  <si>
    <t>снижение темпов модернизации объектов коммунальной инфраструктуры, недостижение целевых индикаторов снижения объема потребляемых коммунальных ресурсов</t>
  </si>
  <si>
    <t xml:space="preserve">резкий рост доли коммунальных платежей в  семейных расходах населения </t>
  </si>
  <si>
    <t>Министерство строительства, жилищно-коммунального хозяйства и энергетики Республики Карелия,                                    Государственная жилищная инспекция Республики Карелия</t>
  </si>
  <si>
    <t>за счет средств бюджета Республики Карелия</t>
  </si>
  <si>
    <t>внебюджетные средства</t>
  </si>
  <si>
    <t xml:space="preserve">за счет средств федерального бюджета </t>
  </si>
  <si>
    <t>за счет средств местных бюджетов</t>
  </si>
  <si>
    <t>Реконструкция системы водоотведения и очистки сточных вод в пос. Ляскеля Питкярантского района</t>
  </si>
  <si>
    <t>Реконструкция канализационных очистных сооружений</t>
  </si>
  <si>
    <t>пос. Ледмозеро Муезерского района</t>
  </si>
  <si>
    <t>пос. Кривой Порог Кемского района</t>
  </si>
  <si>
    <t>пос. Чупа Лоухского района</t>
  </si>
  <si>
    <t>ВСЕГО по ГОСУДАРСТВЕННОЙ ПРОГРАММЕ</t>
  </si>
  <si>
    <t>БЮДЖЕТ РЕСПУБЛИКИ КАРЕЛИЯ</t>
  </si>
  <si>
    <t>Задача № 1: государственная поддержка населения в улучшении жилищных условий</t>
  </si>
  <si>
    <t>общая площадь расселенных многоквартирных домов, признанных в установленном порядке аварийными</t>
  </si>
  <si>
    <t>численность граждан, переселенных из аварийного жилищного фонда</t>
  </si>
  <si>
    <t>доля  сточных вод, очищенных до  нормативных значений, в общем объеме сточных вод, пропущенных через очистные   сооружения, процентов</t>
  </si>
  <si>
    <t>Сведения о показателях (индикаторах) государственной программы, подпрограмм государственной программы, долгосрочных целевых программ и их значениях</t>
  </si>
  <si>
    <t>Наименование цели (задачи)</t>
  </si>
  <si>
    <t>Показатель (индикатор) (наименование)</t>
  </si>
  <si>
    <t>-</t>
  </si>
  <si>
    <t>чел.</t>
  </si>
  <si>
    <t xml:space="preserve">бюджеты муниципальных образований </t>
  </si>
  <si>
    <t>Ожидаемый непосредственный результат (краткое описание и его значение)</t>
  </si>
  <si>
    <t>Последствия нереализации  ведомственной целевой программы, основного мероприятия</t>
  </si>
  <si>
    <t xml:space="preserve">Связь с показателями результатов государственной программы (подпрограммы) - № показателя </t>
  </si>
  <si>
    <t>годовой объем ввода жилья, соответствующего стандартам экономического класса</t>
  </si>
  <si>
    <t>превышение среднего уровня процентной ставки по ипотечному жилищному кредиту (в рублях) над индексом потребительских  цен</t>
  </si>
  <si>
    <t>0570421</t>
  </si>
  <si>
    <t>Министерство строительства, жилищно-коммунального хозяйства и энергетики Республики Карелия</t>
  </si>
  <si>
    <t>Подпрограмма 1</t>
  </si>
  <si>
    <t>0502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</si>
  <si>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</si>
  <si>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Источники финансового обеспечения</t>
  </si>
  <si>
    <t xml:space="preserve">государственные внебюджетные фонды Российской Федерации  </t>
  </si>
  <si>
    <t xml:space="preserve">всего                       </t>
  </si>
  <si>
    <t xml:space="preserve">бюджет  Республики Карелия        </t>
  </si>
  <si>
    <t xml:space="preserve">бюджеты   муниципальных образований </t>
  </si>
  <si>
    <t>территориальные  государственные внебюджетные фонды</t>
  </si>
  <si>
    <t xml:space="preserve">юридические лица            </t>
  </si>
  <si>
    <t>0412</t>
  </si>
  <si>
    <t>3007501</t>
  </si>
  <si>
    <t>0501</t>
  </si>
  <si>
    <t>0509040</t>
  </si>
  <si>
    <t>0509503</t>
  </si>
  <si>
    <t>0509603</t>
  </si>
  <si>
    <t>0506546</t>
  </si>
  <si>
    <t>1003</t>
  </si>
  <si>
    <t>0520141</t>
  </si>
  <si>
    <t>9980000</t>
  </si>
  <si>
    <t>2.</t>
  </si>
  <si>
    <t xml:space="preserve">Реконструкция системы водоотведения и очистки сточных вод </t>
  </si>
  <si>
    <t>3.</t>
  </si>
  <si>
    <t>4.</t>
  </si>
  <si>
    <t>5.</t>
  </si>
  <si>
    <t>0530000</t>
  </si>
  <si>
    <t>6.</t>
  </si>
  <si>
    <t>7.</t>
  </si>
  <si>
    <t>8.</t>
  </si>
  <si>
    <t xml:space="preserve">Реконструкция водовода речной воды от насосной станции I подъема до насосной станции II подъема </t>
  </si>
  <si>
    <t>г. Сегежа Сегежского района</t>
  </si>
  <si>
    <t>9.</t>
  </si>
  <si>
    <t>10.</t>
  </si>
  <si>
    <t>11.</t>
  </si>
  <si>
    <t>г. Олонец Олонецкого района</t>
  </si>
  <si>
    <t>12.</t>
  </si>
  <si>
    <t>13.</t>
  </si>
  <si>
    <t>14.</t>
  </si>
  <si>
    <t>15.</t>
  </si>
  <si>
    <t>16.</t>
  </si>
  <si>
    <t>17.</t>
  </si>
  <si>
    <t>18.</t>
  </si>
  <si>
    <t>с. Видлица Олонецкого района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</si>
  <si>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</si>
  <si>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</si>
  <si>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</si>
  <si>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</si>
  <si>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</si>
  <si>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</si>
  <si>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</si>
  <si>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</si>
  <si>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</si>
  <si>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в том числе:</t>
  </si>
  <si>
    <t>ФЕДЕРАЛЬНЫЙ БЮДЖЕТ</t>
  </si>
  <si>
    <t>МЕСТНЫЙ БЮДЖЕТ</t>
  </si>
  <si>
    <t>ВНЕБЮДЖЕТНЫЕ СРЕДСТВА</t>
  </si>
  <si>
    <t>Подпрограмма 2</t>
  </si>
  <si>
    <t>Государственная программа</t>
  </si>
  <si>
    <t>Подпрограмма 3</t>
  </si>
  <si>
    <t>Подпрограмма 4</t>
  </si>
  <si>
    <t>0506535</t>
  </si>
  <si>
    <t>0506539</t>
  </si>
  <si>
    <t>0506536</t>
  </si>
  <si>
    <t>Наименование государственной программы, подпрограммы государственной программы, ведомственной, региональной, долгосрочной целевой программы, основных мероприятий и мероприятий</t>
  </si>
  <si>
    <t>Ответственный исполнитель, соисполнители</t>
  </si>
  <si>
    <t>РзПр</t>
  </si>
  <si>
    <t>всего</t>
  </si>
  <si>
    <t>Перечень бюджетных инвестиций в объекты государственной и муниципальной собственности</t>
  </si>
  <si>
    <t>Приложение 7</t>
  </si>
  <si>
    <t xml:space="preserve">2016 год </t>
  </si>
  <si>
    <t xml:space="preserve">2017 год </t>
  </si>
  <si>
    <t xml:space="preserve">2018 год </t>
  </si>
  <si>
    <t>2019 год</t>
  </si>
  <si>
    <t>2020 год</t>
  </si>
  <si>
    <t>единица</t>
  </si>
  <si>
    <t xml:space="preserve">единица </t>
  </si>
  <si>
    <t>доля ввода жилья, соответствующего стандартам экономкласса*</t>
  </si>
  <si>
    <t>доля обеспеченных доступным и комфортным жильем семей от семей, желающих улучшить свои жилищные условия</t>
  </si>
  <si>
    <t xml:space="preserve">Подпрограмма 2 «Долгосрочная целевая программа «Жилище» на 2011-2015 годы» </t>
  </si>
  <si>
    <t xml:space="preserve">Подпрограмма 3 «Долгосрочная целевая программа «Обеспечение населения Республики Карелия питьевой водой» на 2011-2017 годы» </t>
  </si>
  <si>
    <t>Подпрограмма 4 «Создание условий для обеспечения качественными  жилищно-коммунальными услугами граждан в Республике Карелия»</t>
  </si>
  <si>
    <t>доля граждан, улучшивших жилищные условия  в результате капитального ремонта многоквартирных домов, от общего количества населения Республики Карелия</t>
  </si>
  <si>
    <t>*</t>
  </si>
  <si>
    <t>Подпрограмма 1 «Создание условий для обеспечения доступным и комфортным жильем граждан в Республике Карелия»</t>
  </si>
  <si>
    <t xml:space="preserve">Лоухский </t>
  </si>
  <si>
    <t>Подпрограмма 2 «Долгосрочная целевая программа «Жилище» на 2011-2015 годы»</t>
  </si>
  <si>
    <t>Подпрограмма 4 «Создание условий для обеспечения качественными жилищно-коммунальными услугами граждан в Республике Карелия»</t>
  </si>
  <si>
    <t>Приложение 5 к государственной программе</t>
  </si>
  <si>
    <t>Срок (год)</t>
  </si>
  <si>
    <t>Цель: обеспечение доступности жилья для граждан в Республике Карелия и развитие жилищного строительства</t>
  </si>
  <si>
    <t>повышение доступности жилья для населения путем строительства жилья экономического класса, отвечающего требованиям энергоэффективности, а также ценовой доступности</t>
  </si>
  <si>
    <t>Сметная стоимость (остаточная сметная стоимость по переходящим объектам) в ценах очередного года, тыс. руб.</t>
  </si>
  <si>
    <t>2017 год</t>
  </si>
  <si>
    <t>2018 год</t>
  </si>
  <si>
    <t>Объем финансирования, тыс. руб.</t>
  </si>
  <si>
    <t xml:space="preserve">Подпрограмма 1 
 «Создание условий для обеспечения  доступным и комфортным жильем граждан в Республике Карелия» </t>
  </si>
  <si>
    <t>Строительство канализационно-очистных сооружений</t>
  </si>
  <si>
    <t>муници-пальная</t>
  </si>
  <si>
    <t xml:space="preserve">пос. Шелтозеро Прионежс-кого района </t>
  </si>
  <si>
    <t xml:space="preserve">с. Рыбрека Прионежс-кого района </t>
  </si>
  <si>
    <t xml:space="preserve">пос. Новая Вилга Прионежс-кого района </t>
  </si>
  <si>
    <t>с. Заозерье Прионежс-кого района</t>
  </si>
  <si>
    <t>с. Ведлозеро Пряжинс-кого района</t>
  </si>
  <si>
    <t>пгт. Пряжа Пряжинско-го района</t>
  </si>
  <si>
    <t>пос. Чална Пряжинско-го района</t>
  </si>
  <si>
    <t>пос. Мелиора-тивный Прионежс-кого района</t>
  </si>
  <si>
    <t>пос. Салми Питкярант-ского района</t>
  </si>
  <si>
    <t>пос. Заозерный Сортавальс-кого района</t>
  </si>
  <si>
    <t>пгт. Хелюля Сортавальс-кого района</t>
  </si>
  <si>
    <t>пос. Кончезеро Кондопожс-кого района</t>
  </si>
  <si>
    <t>пос. Сосновец Беломорско-го района</t>
  </si>
  <si>
    <t>ст. Деревянка Прионежс-кого района</t>
  </si>
  <si>
    <t>г. Сорта-вала,  пос. Лахденкюля Сортаваль-ского района</t>
  </si>
  <si>
    <t>г. Сортавала Сортаваль-ского района</t>
  </si>
  <si>
    <t>пос. Ляскеля Питкярантс-кого района</t>
  </si>
  <si>
    <t>г. Петро-заводск</t>
  </si>
  <si>
    <t xml:space="preserve">Финансовое обеспечение реализации государственной программы за счет средств бюджета Республики Карелия  </t>
  </si>
  <si>
    <t>Министерство строительства, жилищно-коммуналь-ного хозяйства и энергетики Республики Карелия</t>
  </si>
  <si>
    <t>Министерство строительства,  жилищно-коммуналь-ного хозяйства и энергетики Республики Карелия</t>
  </si>
  <si>
    <t>Обеспечение доступным и комфортным жильем и жилищно-коммуналь-ными услугами</t>
  </si>
  <si>
    <t>Создание условий для обеспечения доступным и комфортным жильем граждан в Республике Карелия</t>
  </si>
  <si>
    <t>создание условий для развития жилищного строительства, в том числе на вовлекаемых Фондом «РЖС» в гражданский оборот находящихся в федеральной собственности земельных участках</t>
  </si>
  <si>
    <t>оказание мер государственной поддержки населению Республики Карелия в улучшении жилищных условий</t>
  </si>
  <si>
    <t>формирование механизмов долгосрочного финансирования ипотечного жилищного кредитования, в том числе с привлечением ОАО «АИЖК»</t>
  </si>
  <si>
    <t>содействие формированию рынка доступного арендного жилья и развитие некоммерческого жилищного фонда для граждан, имеющих невысокий уровень дохода</t>
  </si>
  <si>
    <t>переселение граждан из многоквартирных домов, признанных аварийными и подлежащими сносу</t>
  </si>
  <si>
    <t>Долгосрочная целевая программа «Жилище» на 2011-2015 годы</t>
  </si>
  <si>
    <t>Создание условий для обеспечения качественными жилищно-коммунальными услугами граждан в Республике Карелия</t>
  </si>
  <si>
    <t>обеспечение своевременного проведения капитального ремонта многоквартирных домов</t>
  </si>
  <si>
    <t>строительство и реконструкция объектов водоснабжения и водоотведения</t>
  </si>
  <si>
    <t>повышение качества и обеспечение надежности предоставления коммунальных услуг</t>
  </si>
  <si>
    <t xml:space="preserve">Государст-венная программа </t>
  </si>
  <si>
    <t xml:space="preserve">средства бюджета Республики Карелия, за исключением целевых федеральных средств     </t>
  </si>
  <si>
    <t>Подпро-грамма 1</t>
  </si>
  <si>
    <t xml:space="preserve">средства бюджета Республики Карелия,  за исключением целевых федеральных средств     </t>
  </si>
  <si>
    <t xml:space="preserve">Основное мероприя-тие 1.1  </t>
  </si>
  <si>
    <t>Основное мероприя-тие 1.2</t>
  </si>
  <si>
    <t>Основное мероприя-тие 1.3</t>
  </si>
  <si>
    <t>создание условий для строительства и реконструкции предприятий по производству ресурсосберегающих материалов, изделий и конструкций</t>
  </si>
  <si>
    <t>Основное мероприя-тие 1.4</t>
  </si>
  <si>
    <t xml:space="preserve">Основное мероприя-тие 2.1 </t>
  </si>
  <si>
    <t>Основное мероприя-тие 3.1</t>
  </si>
  <si>
    <t xml:space="preserve"> содействие формированию рынка доступного арендного жилья и развитие некоммерческого жилищного фонда для граждан, имеющих невысокий уровень дохода</t>
  </si>
  <si>
    <t>Основное мероприя-тие 4.1</t>
  </si>
  <si>
    <t>Подпро-грамма 2</t>
  </si>
  <si>
    <t>Подпро-грамма 3</t>
  </si>
  <si>
    <t>Подпро-грамма 4</t>
  </si>
  <si>
    <t>Создание условий для обеспечения качественными  жилищно-коммунальными услугами  граждан в Республике Карелия</t>
  </si>
  <si>
    <t xml:space="preserve"> 2, 3, 12-15</t>
  </si>
  <si>
    <t>19-23</t>
  </si>
  <si>
    <t>неисполнение Указа Президента Российской Федерации от 7 мая 2012 года № 600 «О мерах по обеспечению граждан Российской Федерации доступным и комфортным жильем и повышению качества жилищно-коммунальных услуг», снижение доступности ипотечных жилищных кредитов</t>
  </si>
  <si>
    <t xml:space="preserve"> 24-27</t>
  </si>
  <si>
    <t>Постановление Правительства Республики Карелия от 20 мая 2011 года № 127-П</t>
  </si>
  <si>
    <t xml:space="preserve"> 3, 4, 31-38</t>
  </si>
  <si>
    <t>рост доли населения, в Республике Карелия обеспеченного питьевой водой, соответствующей требованиям санитарного законодательства</t>
  </si>
  <si>
    <t>Цель № 1: улучшение качества жилищного фонда, повышение комфортности условий проживания</t>
  </si>
  <si>
    <t>увеличение объема капитально отремонтированных многоквартирных домов,     целевое использование средств фонда капитального ремонта и обеспечение их сохранности</t>
  </si>
  <si>
    <t>5, 8,  60-62</t>
  </si>
  <si>
    <t>Основное мероприятие 2.1. Строительство и реконструкция объектов водоснабжения и водоотведения</t>
  </si>
  <si>
    <t>Задача № 3: обеспечение доступности коммунальных услуг для граждан в Республике Карелия</t>
  </si>
  <si>
    <t>Основное мероприятие 3.1. Повышение качества и обеспечение надежности предоставления коммунальных услуг</t>
  </si>
  <si>
    <t xml:space="preserve"> 65-67</t>
  </si>
  <si>
    <t xml:space="preserve">Приложение 3 </t>
  </si>
  <si>
    <t xml:space="preserve">                                    к государственной программе</t>
  </si>
  <si>
    <t>Государственная программа Республики Карелия «Обеспечение доступным и комфортным жильем и жилищно-коммунальными услугами»                                     на 2014-2020 годы</t>
  </si>
  <si>
    <t>удельный вес введен-ной общей площади жилых домов по отношению к общей площади жилищного фонда</t>
  </si>
  <si>
    <t>Задача № 1: обеспече-ние доступности жилья для граждан в Респуб-лике Карелия и развитие жилищного строительства</t>
  </si>
  <si>
    <t>Задача № 2: создание условий для увеличе-ния объемов жилищ-ного строительства и повышения средней обеспеченности жильем на одного проживающего в Республике Карелия</t>
  </si>
  <si>
    <t>общая площадь жилых помещений, приходя-щихся в среднем на одного жителя (уро-вень обеспеченности)</t>
  </si>
  <si>
    <t>доля  сточных вод, очищенных до  норма-тивных значений, в общем объеме сточ-ных вод, пропуще-нных через очистные   сооружения</t>
  </si>
  <si>
    <t xml:space="preserve">снижение средней стоимости одного квадратного метра жилья на первичном рынке с учетом индекса-дефлятора на соответствующий год по виду экономиче-ской деятельности «Строительство» </t>
  </si>
  <si>
    <t>Задача № 2: совершен-ствование условий приобретения жилья на рынке, в том числе с помощью повышения доступности ипотеч-ных жилищных креди-тов для населения</t>
  </si>
  <si>
    <t>количество предостав-ленных ипотечных жилищных кредитов (займов)</t>
  </si>
  <si>
    <t>доля ввода жилья в арендных многоквар-тирных домах от общей площади ввода жилья в многоквар-тирных домах</t>
  </si>
  <si>
    <t>среднесписочная численность работ-ников организаций по виду экономической деятельности «Строительство»</t>
  </si>
  <si>
    <t>количество граждан,  относящихся к кате-гориям, установлен-ным федеральным законодательством, улучшивших жилищные условия*</t>
  </si>
  <si>
    <t>процент-ный пункт</t>
  </si>
  <si>
    <t>количество молодых учителей общеобразо-вательных организа-ций Республики Карелия, получивших субсидию на перво-начальный взнос по ипотечному жилищ-ному кредиту (займу)</t>
  </si>
  <si>
    <t xml:space="preserve">снижение числа   зарегистрированных больных брюшным тифом и паратифами A, B, C,   сальмонеллезными   инфекциями, острыми кишечными  инфекциям         </t>
  </si>
  <si>
    <t>Цель № 1: повышение доступности жилья и качества жилищного обеспечения для населения</t>
  </si>
  <si>
    <t>количество лет, необходимых семье, состоящей из 3 чело-век, для приобретения стандартной квартиры общей площадью 54 кв. м с учетом сред-него годового сово-купного дохода семьи (коэффициент доступности)</t>
  </si>
  <si>
    <t>Задача № 3: обеспечение населения Республики Карелия питьевой водой, соот-ветствующей требова-ниям санитарного законодательства; рациональное исполь-зование водных объектов; охрана окружающей среды и обеспечение очистки сточных вод до норма-тивных требований  экологической безопасности</t>
  </si>
  <si>
    <t xml:space="preserve">Приложение 4 </t>
  </si>
  <si>
    <t xml:space="preserve">          к государственной программе</t>
  </si>
  <si>
    <t xml:space="preserve"> 2-4, 10, 11, 17, 26, 29, 30</t>
  </si>
  <si>
    <t xml:space="preserve">Приложение 6 </t>
  </si>
  <si>
    <t xml:space="preserve">Местона-хождение объекта </t>
  </si>
  <si>
    <t>Вид собствен-ности</t>
  </si>
  <si>
    <t xml:space="preserve">                                к государственной программе</t>
  </si>
  <si>
    <t>Приложение 8 к государственной программе</t>
  </si>
  <si>
    <t>средства, поступаю-щие в бюджет  Республики Карелия из федерального бюджета</t>
  </si>
  <si>
    <t>Долгосрочная целевая программа «Жилище»  на 2011-2015 годы</t>
  </si>
  <si>
    <t>средства, поступаю-щие в бюджет Республики Карелия из федерального бюджета</t>
  </si>
  <si>
    <t>Цель № 2: повышение качества и надежности предоставления жилищно-коммунальных услуг населению</t>
  </si>
  <si>
    <t xml:space="preserve">объем жилья, введенного в эксплуатацию на земельных участках, предоставленных Фондом «РЖС» в соответствии с Федеральным законом от 24 июля 2008 года № 161-ФЗ «О содействии развитию  жилищного строительства», при реализации проектов жилищного строительства </t>
  </si>
  <si>
    <t xml:space="preserve">доля реконструи-руемых, технически перевооруженных и построенных объектов водоснабжения и водоотведения  от общего количества объектов водоснаб-жения и водоотведе-ния </t>
  </si>
  <si>
    <t>Задача № 5: повышение эффективности объек-тов коммунальной инфраструктуры и обеспечение надежного и качественного предоставления коммунальных услуг потребителям</t>
  </si>
  <si>
    <t>создание (модернизация) высокопроизводи-тельных рабочих мест</t>
  </si>
  <si>
    <t>количество семей, обеспеченных жильем с помощью ипотечных жилищных кредитов,  получивших государственную поддержку*</t>
  </si>
  <si>
    <t xml:space="preserve">общая площадь земельных участков Фонда «РЖС», предоставленных  для размещения объектов, предназначенных  производства строительных материалов, изделий, конструкций для целей жилищного строительства, создания промышлен-ных парков, технопар-ков, бизнес-инкубато-ров, иного строитель-ства </t>
  </si>
  <si>
    <t>доля семей, имеющих возможность приоб-рести жилье, соответ-ствующее стандартам обеспечения жилыми помещениями, с помощью собствен-ных и заемных средств</t>
  </si>
  <si>
    <t>Отношение значения показателя последнего года реали-зации про-граммы к отчетному</t>
  </si>
  <si>
    <t xml:space="preserve">Значения показателей </t>
  </si>
  <si>
    <t>количество лет, необходимых семье, состоящей из 3 чело-век, для приобретения стандартной квартиры общей площадью 54 кв.м с учетом среднего годового совокупного дохода семьи (коэффициент доступности)</t>
  </si>
  <si>
    <t>количество молодых учителей общеобразо-вательных организа-ций в Республике Карелия, получивших субсидию на перво-начальный взнос по ипотечному жилищ-ному кредиту (займу)*</t>
  </si>
  <si>
    <t>количество молодых семей, улучшивших жилищные условия,  в том числе с использо-ванием ипотечных кредитов и займов*</t>
  </si>
  <si>
    <t>кв.м/чел.</t>
  </si>
  <si>
    <t>Задача № 3: обеспечение доступности коммунальных услуг для граждан в  Республике Карелия</t>
  </si>
  <si>
    <t>Реализация в период 2014-2015 годов предусмотрена в рамках мероприятий долгосрочной целевой программы «Жилище» на 2011-2015 годы.</t>
  </si>
  <si>
    <t>увеличение объемов жилищного строительства и выполнение государственных обязательств по обеспечению жильем категорий граждан, установленных федеральным законодательством</t>
  </si>
  <si>
    <t>рост напряженности среди населения, желающего улучшить свои жилищные условия, но не имеющего возможности приобрести жилье в собственность, снижение темпов развития рынка доступного арендного жилья и развития некоммерческого жилищного фонда для граждан, имеющих невысокий уровень дохода</t>
  </si>
  <si>
    <t xml:space="preserve">Постановление Правительства Республики Карелия от 14 июня 2011 года №138-П
</t>
  </si>
  <si>
    <t>увеличение темпов старения многоквартирных домов, увеличение количества аварийных многоквартирных домов,     несвоевременное проведение  капитального ремонта общего имущества в многоквартирных домах</t>
  </si>
  <si>
    <t xml:space="preserve">Основное мероприятие 1.1. Обеспечение своевременного проведения капитального ремонта многоквартирных домов.                Осуществление контроля за соблюдением обязательных требований к формированию фондов капитального ремонта и деятельности регионального оператора по финансированию капитального ремонта общего имущества в многоквартирных домах, расположенных на территории Республики Карелия
</t>
  </si>
  <si>
    <t>Строительство и реконструкция водопроводных очистных сооружений г. Петрозаводска         (II этап)</t>
  </si>
  <si>
    <t>дер. Коткозеро Олонецкого района</t>
  </si>
  <si>
    <t>пгт Калевала Калевальс-кого района</t>
  </si>
  <si>
    <t>к государственной программе</t>
  </si>
  <si>
    <t>Расходы  (тыс. руб.)</t>
  </si>
  <si>
    <t>реализация Региональной целевой программы стимулирования развития жилищного строительства в Республике Карелия на 2011-2015 годы</t>
  </si>
  <si>
    <t>кв. м/чел.</t>
  </si>
  <si>
    <t>Оценка расходов (тыс. руб.)</t>
  </si>
  <si>
    <t>безвозмездные поступления в бюджет Республики Карелия  от Фонда  ЖКХ</t>
  </si>
  <si>
    <t>безвозмездные поступления в бюджет Республики Карелия  от  Фонда ЖКХ</t>
  </si>
  <si>
    <t>безвозмездные поступления в бюджет Республики Карелия от  Фонда ЖКХ</t>
  </si>
  <si>
    <t>безвозмездные поступления в бюджет Республики Карелия от Фонда  ЖКХ</t>
  </si>
  <si>
    <t>безвозмездные поступления в бюджет Республики Карелия от Фонда ЖКХ</t>
  </si>
  <si>
    <t>безвозмездные поступления в бюджет Республики Карелия от  Фонда  ЖКХ</t>
  </si>
  <si>
    <t>безвозмездные поступления в бюджет РК от Фонда  ЖКХ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</si>
  <si>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на реализацию целей государственной программы Республики Карелия </t>
  </si>
  <si>
    <t>доля ввода жилья, соответствующего стандартам экономкласса</t>
  </si>
  <si>
    <t>Цель: обеспечение населения Республики Карелия питьевой водой, соответствующей требованиям санитарного законодательства; рациональное использование водных объектов; охрана окружающей среды и обеспечение очистки сточных вод до нормативных требований  экологической безопасности</t>
  </si>
  <si>
    <t>количество граждан, улучшивших жилищ-ные условия  в результате капитального ремонта многоквартирных домов</t>
  </si>
  <si>
    <t>Цель: обеспечение доступности жилья для граждан в Респуб-лике Карелия и развитие жилищного строительства</t>
  </si>
  <si>
    <t>Задача № 1:           снижение стоимости одного квадратного метра жилья путем увеличения объемов жилищного строительства, в первую очередь, жилья экономического класса</t>
  </si>
  <si>
    <t>общая площадь земельных участков Фонда «РЖС», предоставленных для жилищного строительства и комплексного освоения в целях жилищного строительства</t>
  </si>
  <si>
    <t xml:space="preserve">количество семей, обеспеченных жильем с помощью ипотечных жилищных кредитов, получивших государственную поддержку </t>
  </si>
  <si>
    <t>невыполнение установленного для Республики Карелия контрольного значения целевого показателя по вводу жилья, приведет к снижению инвестиционной и потребительской активности на рынке жилья,  платежеспособного спроса и реализации социальных гарантий по улучшению жилищных условий граждан</t>
  </si>
  <si>
    <t>Задача № 1: снижение стоимости одного квадратного метра жилья путем увеличения объемов жилищного строительства, в первую очередь, жилья экономического класса</t>
  </si>
  <si>
    <t>повышение уровня исполь-зования новых энергоэффек-тивных и ресурсосберегаю-щих технологий при жилищ-ном строительстве, форми-рование условий для строи-тельства и реконструкции предприятий по производству ресурсосберегающих материалов, изделий и конструкций</t>
  </si>
  <si>
    <t>неисполнение Указа Президента Российской Федерации от 7 мая 2012 года № 597 «О мероприятиях по реализации государственной социальной политики», замедление темпов внедрения энергоэффективных и ресурсосберегающих технологий в жилищном строительстве</t>
  </si>
  <si>
    <t xml:space="preserve">Подпрограмма 4  «Создание условий для обеспечения качественными жилищно-коммунальными услугами граждан в Республике Карелия»
</t>
  </si>
  <si>
    <t xml:space="preserve">Подпрограмма 3 «Долгосрочная целевая программа «Обеспечение населения Республики Карелия питьевой водой»  на 2011-2017 годы»
</t>
  </si>
  <si>
    <t>пгт Пиндуши Медвежье-горского района</t>
  </si>
  <si>
    <t>пгт Повенец Медвежье-горского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</si>
</sst>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[$-FC19]d\ mmmm\ yyyy\ &quot;г.&quot;"/>
    <numFmt numFmtId="177" formatCode="mmm/yyyy"/>
    <numFmt numFmtId="178" formatCode="#,##0.00;[Red]#,##0.00"/>
    <numFmt numFmtId="179" formatCode="000000"/>
  </numFmts>
  <fonts count="3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168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68" fontId="28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/>
    </xf>
    <xf numFmtId="168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29" fillId="0" borderId="18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/>
    </xf>
    <xf numFmtId="0" fontId="29" fillId="0" borderId="16" xfId="0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3" fillId="0" borderId="19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29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4" fontId="1" fillId="0" borderId="0" xfId="0" applyNumberFormat="1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8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2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/>
    </xf>
    <xf numFmtId="168" fontId="3" fillId="25" borderId="10" xfId="0" applyNumberFormat="1" applyFont="1" applyFill="1" applyBorder="1" applyAlignment="1">
      <alignment horizontal="center" vertical="top"/>
    </xf>
    <xf numFmtId="4" fontId="1" fillId="25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2" fontId="1" fillId="25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25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60" applyNumberFormat="1" applyFont="1" applyFill="1" applyBorder="1" applyAlignment="1">
      <alignment horizontal="center" vertical="top" wrapText="1"/>
    </xf>
    <xf numFmtId="9" fontId="3" fillId="0" borderId="15" xfId="57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/>
    </xf>
    <xf numFmtId="4" fontId="3" fillId="0" borderId="16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" fontId="29" fillId="0" borderId="16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/>
    </xf>
    <xf numFmtId="4" fontId="29" fillId="0" borderId="11" xfId="0" applyNumberFormat="1" applyFont="1" applyFill="1" applyBorder="1" applyAlignment="1">
      <alignment horizontal="center" vertical="top"/>
    </xf>
    <xf numFmtId="178" fontId="1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178" fontId="1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20" xfId="0" applyFont="1" applyFill="1" applyBorder="1" applyAlignment="1">
      <alignment vertical="top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80" zoomScaleSheetLayoutView="80" workbookViewId="0" topLeftCell="A40">
      <selection activeCell="C45" sqref="C45"/>
    </sheetView>
  </sheetViews>
  <sheetFormatPr defaultColWidth="9.125" defaultRowHeight="12.75"/>
  <cols>
    <col min="1" max="1" width="5.375" style="28" customWidth="1"/>
    <col min="2" max="2" width="23.50390625" style="3" customWidth="1"/>
    <col min="3" max="3" width="22.50390625" style="3" customWidth="1"/>
    <col min="4" max="4" width="12.00390625" style="28" customWidth="1"/>
    <col min="5" max="6" width="11.50390625" style="3" bestFit="1" customWidth="1"/>
    <col min="7" max="7" width="10.375" style="3" customWidth="1"/>
    <col min="8" max="8" width="10.50390625" style="3" bestFit="1" customWidth="1"/>
    <col min="9" max="10" width="10.00390625" style="3" bestFit="1" customWidth="1"/>
    <col min="11" max="11" width="10.50390625" style="3" customWidth="1"/>
    <col min="12" max="12" width="10.00390625" style="3" bestFit="1" customWidth="1"/>
    <col min="13" max="13" width="12.875" style="3" customWidth="1"/>
    <col min="14" max="14" width="21.50390625" style="3" customWidth="1"/>
    <col min="15" max="16384" width="9.125" style="3" customWidth="1"/>
  </cols>
  <sheetData>
    <row r="1" spans="1:13" ht="12.75">
      <c r="A1" s="26"/>
      <c r="B1" s="27"/>
      <c r="C1" s="27"/>
      <c r="D1" s="26"/>
      <c r="E1" s="27"/>
      <c r="F1" s="27"/>
      <c r="G1" s="27"/>
      <c r="H1" s="27"/>
      <c r="I1" s="27"/>
      <c r="J1" s="27"/>
      <c r="K1" s="27"/>
      <c r="M1" s="29" t="s">
        <v>355</v>
      </c>
    </row>
    <row r="2" spans="10:13" ht="12.75">
      <c r="J2" s="206" t="s">
        <v>356</v>
      </c>
      <c r="K2" s="207"/>
      <c r="L2" s="207"/>
      <c r="M2" s="207"/>
    </row>
    <row r="3" spans="1:14" ht="30" customHeight="1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</row>
    <row r="4" spans="1:14" ht="15">
      <c r="A4" s="30"/>
      <c r="B4" s="210"/>
      <c r="C4" s="210"/>
      <c r="D4" s="30"/>
      <c r="E4" s="21"/>
      <c r="F4" s="21"/>
      <c r="G4" s="21"/>
      <c r="H4" s="21"/>
      <c r="I4" s="21"/>
      <c r="J4" s="21"/>
      <c r="K4" s="21"/>
      <c r="L4" s="21"/>
      <c r="M4" s="21"/>
      <c r="N4" s="1"/>
    </row>
    <row r="5" spans="1:14" ht="61.5" customHeight="1">
      <c r="A5" s="208" t="s">
        <v>107</v>
      </c>
      <c r="B5" s="208" t="s">
        <v>181</v>
      </c>
      <c r="C5" s="208" t="s">
        <v>182</v>
      </c>
      <c r="D5" s="208" t="s">
        <v>124</v>
      </c>
      <c r="E5" s="208" t="s">
        <v>395</v>
      </c>
      <c r="F5" s="208"/>
      <c r="G5" s="208"/>
      <c r="H5" s="208"/>
      <c r="I5" s="208"/>
      <c r="J5" s="208"/>
      <c r="K5" s="208"/>
      <c r="L5" s="208"/>
      <c r="M5" s="208" t="s">
        <v>394</v>
      </c>
      <c r="N5" s="1"/>
    </row>
    <row r="6" spans="1:14" ht="66.75" customHeight="1">
      <c r="A6" s="208"/>
      <c r="B6" s="208"/>
      <c r="C6" s="208"/>
      <c r="D6" s="208"/>
      <c r="E6" s="133" t="s">
        <v>78</v>
      </c>
      <c r="F6" s="133" t="s">
        <v>79</v>
      </c>
      <c r="G6" s="133" t="s">
        <v>80</v>
      </c>
      <c r="H6" s="133" t="s">
        <v>262</v>
      </c>
      <c r="I6" s="133" t="s">
        <v>263</v>
      </c>
      <c r="J6" s="133" t="s">
        <v>264</v>
      </c>
      <c r="K6" s="133" t="s">
        <v>265</v>
      </c>
      <c r="L6" s="133" t="s">
        <v>266</v>
      </c>
      <c r="M6" s="208"/>
      <c r="N6" s="1"/>
    </row>
    <row r="7" spans="1:14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1"/>
    </row>
    <row r="8" spans="1:14" ht="34.5" customHeight="1">
      <c r="A8" s="193" t="s">
        <v>357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"/>
    </row>
    <row r="9" spans="1:14" ht="95.25" customHeight="1">
      <c r="A9" s="8" t="s">
        <v>106</v>
      </c>
      <c r="B9" s="63" t="s">
        <v>372</v>
      </c>
      <c r="C9" s="18" t="s">
        <v>358</v>
      </c>
      <c r="D9" s="8" t="s">
        <v>66</v>
      </c>
      <c r="E9" s="128">
        <v>1.3310314589499068</v>
      </c>
      <c r="F9" s="128">
        <v>1.5856903459087386</v>
      </c>
      <c r="G9" s="128">
        <v>1.8629329403095065</v>
      </c>
      <c r="H9" s="128">
        <v>2.1503138764609995</v>
      </c>
      <c r="I9" s="128">
        <v>2.4484637864307714</v>
      </c>
      <c r="J9" s="128">
        <v>2.791427192559119</v>
      </c>
      <c r="K9" s="128">
        <v>3.134230041860564</v>
      </c>
      <c r="L9" s="128">
        <v>3.5111279690815707</v>
      </c>
      <c r="M9" s="115">
        <f>L9/E9</f>
        <v>2.6379000627465348</v>
      </c>
      <c r="N9" s="1"/>
    </row>
    <row r="10" spans="1:14" ht="195.75" customHeight="1">
      <c r="A10" s="8" t="s">
        <v>213</v>
      </c>
      <c r="B10" s="40" t="s">
        <v>359</v>
      </c>
      <c r="C10" s="40" t="s">
        <v>373</v>
      </c>
      <c r="D10" s="8" t="s">
        <v>48</v>
      </c>
      <c r="E10" s="8">
        <v>3.56</v>
      </c>
      <c r="F10" s="8">
        <v>3.36</v>
      </c>
      <c r="G10" s="8">
        <v>2.92</v>
      </c>
      <c r="H10" s="8">
        <v>2.73</v>
      </c>
      <c r="I10" s="8">
        <v>2.55</v>
      </c>
      <c r="J10" s="8">
        <v>2.38</v>
      </c>
      <c r="K10" s="8">
        <v>2.24</v>
      </c>
      <c r="L10" s="8">
        <v>2.14</v>
      </c>
      <c r="M10" s="115">
        <f>L10/E10</f>
        <v>0.601123595505618</v>
      </c>
      <c r="N10" s="1"/>
    </row>
    <row r="11" spans="1:14" ht="146.25" customHeight="1">
      <c r="A11" s="187" t="s">
        <v>215</v>
      </c>
      <c r="B11" s="194" t="s">
        <v>360</v>
      </c>
      <c r="C11" s="18" t="s">
        <v>99</v>
      </c>
      <c r="D11" s="8" t="s">
        <v>132</v>
      </c>
      <c r="E11" s="8">
        <v>218.574</v>
      </c>
      <c r="F11" s="8">
        <v>264</v>
      </c>
      <c r="G11" s="8">
        <v>316</v>
      </c>
      <c r="H11" s="8">
        <v>372</v>
      </c>
      <c r="I11" s="8">
        <v>434</v>
      </c>
      <c r="J11" s="8">
        <v>509</v>
      </c>
      <c r="K11" s="8">
        <v>590</v>
      </c>
      <c r="L11" s="8">
        <v>685</v>
      </c>
      <c r="M11" s="115">
        <f>L11/E11</f>
        <v>3.1339500581038915</v>
      </c>
      <c r="N11" s="1"/>
    </row>
    <row r="12" spans="1:14" ht="85.5" customHeight="1">
      <c r="A12" s="189"/>
      <c r="B12" s="195"/>
      <c r="C12" s="18" t="s">
        <v>361</v>
      </c>
      <c r="D12" s="8" t="s">
        <v>413</v>
      </c>
      <c r="E12" s="8">
        <v>26.3</v>
      </c>
      <c r="F12" s="8">
        <v>26.7</v>
      </c>
      <c r="G12" s="8">
        <v>27.2</v>
      </c>
      <c r="H12" s="8">
        <v>27.8</v>
      </c>
      <c r="I12" s="8">
        <v>28.5</v>
      </c>
      <c r="J12" s="8">
        <v>29.5</v>
      </c>
      <c r="K12" s="8">
        <v>30.6</v>
      </c>
      <c r="L12" s="8">
        <v>34.8</v>
      </c>
      <c r="M12" s="115">
        <f>L12/E12</f>
        <v>1.3231939163498097</v>
      </c>
      <c r="N12" s="1"/>
    </row>
    <row r="13" spans="1:14" ht="111" customHeight="1">
      <c r="A13" s="8" t="s">
        <v>216</v>
      </c>
      <c r="B13" s="63" t="s">
        <v>386</v>
      </c>
      <c r="C13" s="85" t="s">
        <v>425</v>
      </c>
      <c r="D13" s="134" t="s">
        <v>133</v>
      </c>
      <c r="E13" s="8">
        <v>0</v>
      </c>
      <c r="F13" s="8">
        <v>0</v>
      </c>
      <c r="G13" s="8">
        <v>4.37</v>
      </c>
      <c r="H13" s="8">
        <v>10.25</v>
      </c>
      <c r="I13" s="8">
        <v>10.5</v>
      </c>
      <c r="J13" s="8">
        <v>11.56</v>
      </c>
      <c r="K13" s="8">
        <v>12.62</v>
      </c>
      <c r="L13" s="8">
        <v>13.7</v>
      </c>
      <c r="M13" s="8" t="s">
        <v>67</v>
      </c>
      <c r="N13" s="1"/>
    </row>
    <row r="14" spans="1:14" ht="264" customHeight="1">
      <c r="A14" s="8" t="s">
        <v>217</v>
      </c>
      <c r="B14" s="121" t="s">
        <v>374</v>
      </c>
      <c r="C14" s="18" t="s">
        <v>110</v>
      </c>
      <c r="D14" s="8" t="s">
        <v>66</v>
      </c>
      <c r="E14" s="8">
        <v>82</v>
      </c>
      <c r="F14" s="8">
        <v>84</v>
      </c>
      <c r="G14" s="8">
        <v>85</v>
      </c>
      <c r="H14" s="8">
        <v>88</v>
      </c>
      <c r="I14" s="8">
        <v>92</v>
      </c>
      <c r="J14" s="8" t="s">
        <v>67</v>
      </c>
      <c r="K14" s="8" t="s">
        <v>67</v>
      </c>
      <c r="L14" s="8" t="s">
        <v>67</v>
      </c>
      <c r="M14" s="135">
        <v>0</v>
      </c>
      <c r="N14" s="1"/>
    </row>
    <row r="15" spans="1:14" ht="121.5" customHeight="1">
      <c r="A15" s="8"/>
      <c r="B15" s="186"/>
      <c r="C15" s="118" t="s">
        <v>362</v>
      </c>
      <c r="D15" s="136" t="s">
        <v>66</v>
      </c>
      <c r="E15" s="136">
        <v>79</v>
      </c>
      <c r="F15" s="136">
        <v>80</v>
      </c>
      <c r="G15" s="136">
        <v>82</v>
      </c>
      <c r="H15" s="136">
        <v>84</v>
      </c>
      <c r="I15" s="136">
        <v>86</v>
      </c>
      <c r="J15" s="136" t="s">
        <v>183</v>
      </c>
      <c r="K15" s="136" t="s">
        <v>183</v>
      </c>
      <c r="L15" s="136" t="s">
        <v>183</v>
      </c>
      <c r="M15" s="136">
        <v>1.1</v>
      </c>
      <c r="N15" s="1"/>
    </row>
    <row r="16" spans="1:14" ht="111.75" customHeight="1">
      <c r="A16" s="8" t="s">
        <v>219</v>
      </c>
      <c r="B16" s="18" t="s">
        <v>47</v>
      </c>
      <c r="C16" s="18" t="s">
        <v>64</v>
      </c>
      <c r="D16" s="136" t="s">
        <v>66</v>
      </c>
      <c r="E16" s="136">
        <v>0</v>
      </c>
      <c r="F16" s="136">
        <v>0</v>
      </c>
      <c r="G16" s="136">
        <v>1.1</v>
      </c>
      <c r="H16" s="136">
        <v>3.25</v>
      </c>
      <c r="I16" s="136">
        <v>5.4</v>
      </c>
      <c r="J16" s="136">
        <v>7.6</v>
      </c>
      <c r="K16" s="136">
        <v>9.7</v>
      </c>
      <c r="L16" s="136">
        <v>12</v>
      </c>
      <c r="M16" s="135">
        <v>10.9</v>
      </c>
      <c r="N16" s="1"/>
    </row>
    <row r="17" spans="1:14" ht="171">
      <c r="A17" s="8" t="s">
        <v>220</v>
      </c>
      <c r="B17" s="40" t="s">
        <v>389</v>
      </c>
      <c r="C17" s="18" t="s">
        <v>388</v>
      </c>
      <c r="D17" s="136" t="s">
        <v>66</v>
      </c>
      <c r="E17" s="136">
        <v>0</v>
      </c>
      <c r="F17" s="135">
        <f>1/89*100</f>
        <v>1.1235955056179776</v>
      </c>
      <c r="G17" s="135">
        <f>1/89*100+F17</f>
        <v>2.247191011235955</v>
      </c>
      <c r="H17" s="135">
        <f>G17</f>
        <v>2.247191011235955</v>
      </c>
      <c r="I17" s="135">
        <f>4.5+H17</f>
        <v>6.747191011235955</v>
      </c>
      <c r="J17" s="135">
        <f>5.6+I17</f>
        <v>12.347191011235955</v>
      </c>
      <c r="K17" s="135">
        <f>2.2+J17</f>
        <v>14.547191011235956</v>
      </c>
      <c r="L17" s="135">
        <f>5.6+K17</f>
        <v>20.147191011235954</v>
      </c>
      <c r="M17" s="137">
        <v>18.3</v>
      </c>
      <c r="N17" s="1"/>
    </row>
    <row r="18" spans="1:14" ht="15">
      <c r="A18" s="193" t="s">
        <v>276</v>
      </c>
      <c r="B18" s="193"/>
      <c r="C18" s="193"/>
      <c r="D18" s="193"/>
      <c r="E18" s="197"/>
      <c r="F18" s="197"/>
      <c r="G18" s="197"/>
      <c r="H18" s="197"/>
      <c r="I18" s="197"/>
      <c r="J18" s="197"/>
      <c r="K18" s="197"/>
      <c r="L18" s="197"/>
      <c r="M18" s="197"/>
      <c r="N18" s="1"/>
    </row>
    <row r="19" spans="1:14" ht="202.5">
      <c r="A19" s="8" t="s">
        <v>221</v>
      </c>
      <c r="B19" s="63" t="s">
        <v>426</v>
      </c>
      <c r="C19" s="40" t="s">
        <v>396</v>
      </c>
      <c r="D19" s="8" t="s">
        <v>48</v>
      </c>
      <c r="E19" s="8">
        <v>3.56</v>
      </c>
      <c r="F19" s="8">
        <v>3.36</v>
      </c>
      <c r="G19" s="8">
        <v>2.92</v>
      </c>
      <c r="H19" s="8">
        <v>2.73</v>
      </c>
      <c r="I19" s="8">
        <v>2.55</v>
      </c>
      <c r="J19" s="8">
        <v>2.38</v>
      </c>
      <c r="K19" s="8">
        <v>2.24</v>
      </c>
      <c r="L19" s="8">
        <v>2.14</v>
      </c>
      <c r="M19" s="115">
        <f>L19/E19</f>
        <v>0.601123595505618</v>
      </c>
      <c r="N19" s="31"/>
    </row>
    <row r="20" spans="1:14" ht="147" customHeight="1">
      <c r="A20" s="187" t="s">
        <v>224</v>
      </c>
      <c r="B20" s="194" t="s">
        <v>427</v>
      </c>
      <c r="C20" s="18" t="s">
        <v>189</v>
      </c>
      <c r="D20" s="136" t="s">
        <v>132</v>
      </c>
      <c r="E20" s="135">
        <v>20.12</v>
      </c>
      <c r="F20" s="135">
        <v>25.26</v>
      </c>
      <c r="G20" s="135">
        <v>29.6</v>
      </c>
      <c r="H20" s="135">
        <v>48.41</v>
      </c>
      <c r="I20" s="139">
        <v>72.59</v>
      </c>
      <c r="J20" s="139">
        <v>45.17887755102041</v>
      </c>
      <c r="K20" s="139">
        <v>45.679265306122446</v>
      </c>
      <c r="L20" s="139">
        <v>49.49497959183674</v>
      </c>
      <c r="M20" s="135">
        <f>L20/E20</f>
        <v>2.4599890453199174</v>
      </c>
      <c r="N20" s="31"/>
    </row>
    <row r="21" spans="1:14" ht="164.25" customHeight="1">
      <c r="A21" s="188"/>
      <c r="B21" s="195"/>
      <c r="C21" s="18" t="s">
        <v>428</v>
      </c>
      <c r="D21" s="136" t="s">
        <v>121</v>
      </c>
      <c r="E21" s="138">
        <v>0</v>
      </c>
      <c r="F21" s="136">
        <v>4.3</v>
      </c>
      <c r="G21" s="136">
        <v>12.53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5">
        <v>2.9</v>
      </c>
      <c r="N21" s="1"/>
    </row>
    <row r="22" spans="1:14" ht="256.5" customHeight="1">
      <c r="A22" s="188"/>
      <c r="B22" s="56"/>
      <c r="C22" s="18" t="s">
        <v>387</v>
      </c>
      <c r="D22" s="136" t="s">
        <v>132</v>
      </c>
      <c r="E22" s="138">
        <v>0</v>
      </c>
      <c r="F22" s="136">
        <v>0</v>
      </c>
      <c r="G22" s="136">
        <v>1.5</v>
      </c>
      <c r="H22" s="136">
        <v>12</v>
      </c>
      <c r="I22" s="136">
        <v>29.5</v>
      </c>
      <c r="J22" s="136">
        <v>19</v>
      </c>
      <c r="K22" s="136">
        <v>0</v>
      </c>
      <c r="L22" s="136">
        <v>0</v>
      </c>
      <c r="M22" s="136" t="s">
        <v>183</v>
      </c>
      <c r="N22" s="1"/>
    </row>
    <row r="23" spans="1:14" ht="156">
      <c r="A23" s="188"/>
      <c r="B23" s="191"/>
      <c r="C23" s="18" t="s">
        <v>363</v>
      </c>
      <c r="D23" s="136" t="s">
        <v>60</v>
      </c>
      <c r="E23" s="136">
        <v>3.6</v>
      </c>
      <c r="F23" s="136">
        <v>7.2</v>
      </c>
      <c r="G23" s="136">
        <v>10.6</v>
      </c>
      <c r="H23" s="136">
        <v>13.8</v>
      </c>
      <c r="I23" s="136">
        <v>17</v>
      </c>
      <c r="J23" s="136">
        <v>20</v>
      </c>
      <c r="K23" s="136">
        <v>20</v>
      </c>
      <c r="L23" s="136">
        <v>20</v>
      </c>
      <c r="M23" s="135">
        <f>L23/E23</f>
        <v>5.555555555555555</v>
      </c>
      <c r="N23" s="1"/>
    </row>
    <row r="24" spans="1:14" ht="143.25" customHeight="1">
      <c r="A24" s="189"/>
      <c r="B24" s="192"/>
      <c r="C24" s="18" t="s">
        <v>130</v>
      </c>
      <c r="D24" s="136" t="s">
        <v>268</v>
      </c>
      <c r="E24" s="138">
        <v>0</v>
      </c>
      <c r="F24" s="136">
        <v>0</v>
      </c>
      <c r="G24" s="136">
        <v>1</v>
      </c>
      <c r="H24" s="136">
        <v>1</v>
      </c>
      <c r="I24" s="136">
        <v>1</v>
      </c>
      <c r="J24" s="136">
        <v>1</v>
      </c>
      <c r="K24" s="136">
        <v>1</v>
      </c>
      <c r="L24" s="136">
        <v>1</v>
      </c>
      <c r="M24" s="135"/>
      <c r="N24" s="1"/>
    </row>
    <row r="25" spans="1:14" ht="62.25">
      <c r="A25" s="104"/>
      <c r="B25" s="56"/>
      <c r="C25" s="18" t="s">
        <v>390</v>
      </c>
      <c r="D25" s="8" t="s">
        <v>267</v>
      </c>
      <c r="E25" s="132">
        <v>1180</v>
      </c>
      <c r="F25" s="8">
        <v>1200</v>
      </c>
      <c r="G25" s="8">
        <v>1250</v>
      </c>
      <c r="H25" s="8">
        <v>1300</v>
      </c>
      <c r="I25" s="8">
        <v>1325</v>
      </c>
      <c r="J25" s="8">
        <v>1350</v>
      </c>
      <c r="K25" s="8">
        <v>1380</v>
      </c>
      <c r="L25" s="8">
        <v>1400</v>
      </c>
      <c r="M25" s="115">
        <f>L25/E25</f>
        <v>1.1864406779661016</v>
      </c>
      <c r="N25" s="1"/>
    </row>
    <row r="26" spans="1:14" ht="93">
      <c r="A26" s="157"/>
      <c r="B26" s="57"/>
      <c r="C26" s="18" t="s">
        <v>367</v>
      </c>
      <c r="D26" s="8" t="s">
        <v>184</v>
      </c>
      <c r="E26" s="136">
        <v>8038</v>
      </c>
      <c r="F26" s="136">
        <v>7930</v>
      </c>
      <c r="G26" s="136">
        <v>8010</v>
      </c>
      <c r="H26" s="136">
        <v>8100</v>
      </c>
      <c r="I26" s="136">
        <v>8140</v>
      </c>
      <c r="J26" s="136">
        <v>8380</v>
      </c>
      <c r="K26" s="136">
        <v>8720</v>
      </c>
      <c r="L26" s="136">
        <v>9150</v>
      </c>
      <c r="M26" s="115">
        <f>L26/E26</f>
        <v>1.138342871361035</v>
      </c>
      <c r="N26" s="1"/>
    </row>
    <row r="27" spans="1:14" ht="271.5" customHeight="1">
      <c r="A27" s="188"/>
      <c r="B27" s="191"/>
      <c r="C27" s="117" t="s">
        <v>392</v>
      </c>
      <c r="D27" s="8" t="s">
        <v>121</v>
      </c>
      <c r="E27" s="132">
        <v>0</v>
      </c>
      <c r="F27" s="8">
        <v>0</v>
      </c>
      <c r="G27" s="8">
        <v>0</v>
      </c>
      <c r="H27" s="8">
        <v>1.5</v>
      </c>
      <c r="I27" s="8">
        <v>2.5</v>
      </c>
      <c r="J27" s="8">
        <v>6.96</v>
      </c>
      <c r="K27" s="8">
        <v>0</v>
      </c>
      <c r="L27" s="8">
        <v>13.58</v>
      </c>
      <c r="M27" s="135" t="s">
        <v>183</v>
      </c>
      <c r="N27" s="1"/>
    </row>
    <row r="28" spans="1:14" ht="124.5">
      <c r="A28" s="189"/>
      <c r="B28" s="192"/>
      <c r="C28" s="58" t="s">
        <v>391</v>
      </c>
      <c r="D28" s="136" t="s">
        <v>49</v>
      </c>
      <c r="E28" s="136">
        <v>1600</v>
      </c>
      <c r="F28" s="136">
        <v>450</v>
      </c>
      <c r="G28" s="135" t="s">
        <v>183</v>
      </c>
      <c r="H28" s="136">
        <v>200</v>
      </c>
      <c r="I28" s="136">
        <v>1650</v>
      </c>
      <c r="J28" s="136">
        <v>1650</v>
      </c>
      <c r="K28" s="136">
        <v>1650</v>
      </c>
      <c r="L28" s="136">
        <v>1650</v>
      </c>
      <c r="M28" s="135">
        <f aca="true" t="shared" si="0" ref="M28:M36">L28/E28</f>
        <v>1.03125</v>
      </c>
      <c r="N28" s="1"/>
    </row>
    <row r="29" spans="1:14" ht="156">
      <c r="A29" s="187"/>
      <c r="B29" s="190"/>
      <c r="C29" s="40" t="s">
        <v>397</v>
      </c>
      <c r="D29" s="136" t="s">
        <v>50</v>
      </c>
      <c r="E29" s="136">
        <v>100</v>
      </c>
      <c r="F29" s="135" t="s">
        <v>183</v>
      </c>
      <c r="G29" s="135" t="s">
        <v>183</v>
      </c>
      <c r="H29" s="135" t="s">
        <v>183</v>
      </c>
      <c r="I29" s="136">
        <v>150</v>
      </c>
      <c r="J29" s="136">
        <v>150</v>
      </c>
      <c r="K29" s="136">
        <v>150</v>
      </c>
      <c r="L29" s="136">
        <v>150</v>
      </c>
      <c r="M29" s="135">
        <f t="shared" si="0"/>
        <v>1.5</v>
      </c>
      <c r="N29" s="1"/>
    </row>
    <row r="30" spans="1:14" ht="111.75" customHeight="1">
      <c r="A30" s="188"/>
      <c r="B30" s="191"/>
      <c r="C30" s="40" t="s">
        <v>398</v>
      </c>
      <c r="D30" s="136" t="s">
        <v>49</v>
      </c>
      <c r="E30" s="136">
        <v>405</v>
      </c>
      <c r="F30" s="136">
        <v>65</v>
      </c>
      <c r="G30" s="136">
        <v>100</v>
      </c>
      <c r="H30" s="136">
        <v>100</v>
      </c>
      <c r="I30" s="136">
        <v>505</v>
      </c>
      <c r="J30" s="136">
        <v>505</v>
      </c>
      <c r="K30" s="136">
        <v>505</v>
      </c>
      <c r="L30" s="136">
        <v>505</v>
      </c>
      <c r="M30" s="135">
        <v>2.6</v>
      </c>
      <c r="N30" s="1"/>
    </row>
    <row r="31" spans="1:14" ht="108.75">
      <c r="A31" s="188"/>
      <c r="B31" s="191"/>
      <c r="C31" s="20" t="s">
        <v>368</v>
      </c>
      <c r="D31" s="136" t="s">
        <v>65</v>
      </c>
      <c r="E31" s="136">
        <v>260</v>
      </c>
      <c r="F31" s="136">
        <v>25</v>
      </c>
      <c r="G31" s="136">
        <v>50</v>
      </c>
      <c r="H31" s="136">
        <v>50</v>
      </c>
      <c r="I31" s="136">
        <v>360</v>
      </c>
      <c r="J31" s="136">
        <v>360</v>
      </c>
      <c r="K31" s="136">
        <v>360</v>
      </c>
      <c r="L31" s="136">
        <v>360</v>
      </c>
      <c r="M31" s="135">
        <v>15</v>
      </c>
      <c r="N31" s="1"/>
    </row>
    <row r="32" spans="1:14" ht="66" customHeight="1">
      <c r="A32" s="189"/>
      <c r="B32" s="192"/>
      <c r="C32" s="121" t="s">
        <v>269</v>
      </c>
      <c r="D32" s="136" t="s">
        <v>66</v>
      </c>
      <c r="E32" s="135">
        <v>21.2</v>
      </c>
      <c r="F32" s="135">
        <v>25</v>
      </c>
      <c r="G32" s="135">
        <v>30</v>
      </c>
      <c r="H32" s="136">
        <v>13</v>
      </c>
      <c r="I32" s="136">
        <v>16.7</v>
      </c>
      <c r="J32" s="136">
        <v>8.9</v>
      </c>
      <c r="K32" s="136">
        <v>7.7</v>
      </c>
      <c r="L32" s="136">
        <v>7.2</v>
      </c>
      <c r="M32" s="135">
        <f t="shared" si="0"/>
        <v>0.339622641509434</v>
      </c>
      <c r="N32" s="1"/>
    </row>
    <row r="33" spans="1:14" ht="128.25" customHeight="1">
      <c r="A33" s="8" t="s">
        <v>225</v>
      </c>
      <c r="B33" s="18" t="s">
        <v>364</v>
      </c>
      <c r="C33" s="18" t="s">
        <v>270</v>
      </c>
      <c r="D33" s="8" t="s">
        <v>66</v>
      </c>
      <c r="E33" s="8">
        <v>3.8</v>
      </c>
      <c r="F33" s="8">
        <v>4</v>
      </c>
      <c r="G33" s="8">
        <v>6</v>
      </c>
      <c r="H33" s="8">
        <v>8</v>
      </c>
      <c r="I33" s="8">
        <v>10</v>
      </c>
      <c r="J33" s="8">
        <v>15</v>
      </c>
      <c r="K33" s="8">
        <v>18</v>
      </c>
      <c r="L33" s="8">
        <v>20</v>
      </c>
      <c r="M33" s="115">
        <f t="shared" si="0"/>
        <v>5.2631578947368425</v>
      </c>
      <c r="N33" s="1"/>
    </row>
    <row r="34" spans="1:14" ht="72" customHeight="1">
      <c r="A34" s="187"/>
      <c r="B34" s="190"/>
      <c r="C34" s="18" t="s">
        <v>365</v>
      </c>
      <c r="D34" s="8" t="s">
        <v>123</v>
      </c>
      <c r="E34" s="8">
        <v>3000</v>
      </c>
      <c r="F34" s="8">
        <v>3200</v>
      </c>
      <c r="G34" s="8">
        <v>3400</v>
      </c>
      <c r="H34" s="8">
        <v>3600</v>
      </c>
      <c r="I34" s="8">
        <v>3800</v>
      </c>
      <c r="J34" s="8">
        <v>4000</v>
      </c>
      <c r="K34" s="8">
        <v>4200</v>
      </c>
      <c r="L34" s="8">
        <v>4400</v>
      </c>
      <c r="M34" s="115">
        <f t="shared" si="0"/>
        <v>1.4666666666666666</v>
      </c>
      <c r="N34" s="1"/>
    </row>
    <row r="35" spans="1:14" ht="149.25" customHeight="1">
      <c r="A35" s="188"/>
      <c r="B35" s="191"/>
      <c r="C35" s="18" t="s">
        <v>393</v>
      </c>
      <c r="D35" s="8" t="s">
        <v>66</v>
      </c>
      <c r="E35" s="8">
        <v>18.5</v>
      </c>
      <c r="F35" s="8">
        <v>20.5</v>
      </c>
      <c r="G35" s="8">
        <v>22.5</v>
      </c>
      <c r="H35" s="8">
        <v>24.5</v>
      </c>
      <c r="I35" s="8">
        <v>26.5</v>
      </c>
      <c r="J35" s="8">
        <v>28.5</v>
      </c>
      <c r="K35" s="8">
        <v>30.5</v>
      </c>
      <c r="L35" s="8">
        <v>32.5</v>
      </c>
      <c r="M35" s="115">
        <f t="shared" si="0"/>
        <v>1.7567567567567568</v>
      </c>
      <c r="N35" s="1"/>
    </row>
    <row r="36" spans="1:14" ht="102.75" customHeight="1">
      <c r="A36" s="189"/>
      <c r="B36" s="192"/>
      <c r="C36" s="18" t="s">
        <v>190</v>
      </c>
      <c r="D36" s="8" t="s">
        <v>369</v>
      </c>
      <c r="E36" s="8">
        <v>5.1</v>
      </c>
      <c r="F36" s="8">
        <v>4.3</v>
      </c>
      <c r="G36" s="8">
        <v>3.8</v>
      </c>
      <c r="H36" s="8">
        <v>3</v>
      </c>
      <c r="I36" s="8">
        <v>2.2</v>
      </c>
      <c r="J36" s="8">
        <v>2.2</v>
      </c>
      <c r="K36" s="8">
        <v>2.2</v>
      </c>
      <c r="L36" s="8">
        <v>2.2</v>
      </c>
      <c r="M36" s="115">
        <f t="shared" si="0"/>
        <v>0.4313725490196079</v>
      </c>
      <c r="N36" s="1"/>
    </row>
    <row r="37" spans="1:14" ht="98.25" customHeight="1">
      <c r="A37" s="122" t="s">
        <v>226</v>
      </c>
      <c r="B37" s="18" t="s">
        <v>44</v>
      </c>
      <c r="C37" s="18" t="s">
        <v>366</v>
      </c>
      <c r="D37" s="136" t="s">
        <v>66</v>
      </c>
      <c r="E37" s="136">
        <v>0</v>
      </c>
      <c r="F37" s="136">
        <v>0</v>
      </c>
      <c r="G37" s="136">
        <v>0</v>
      </c>
      <c r="H37" s="136">
        <v>0</v>
      </c>
      <c r="I37" s="136">
        <v>1.3</v>
      </c>
      <c r="J37" s="136">
        <v>1.1</v>
      </c>
      <c r="K37" s="136">
        <v>1</v>
      </c>
      <c r="L37" s="136">
        <v>0.8</v>
      </c>
      <c r="M37" s="135">
        <v>0.6</v>
      </c>
      <c r="N37" s="1"/>
    </row>
    <row r="38" spans="1:14" ht="93">
      <c r="A38" s="187" t="s">
        <v>228</v>
      </c>
      <c r="B38" s="194" t="s">
        <v>45</v>
      </c>
      <c r="C38" s="45" t="s">
        <v>177</v>
      </c>
      <c r="D38" s="136" t="s">
        <v>132</v>
      </c>
      <c r="E38" s="136">
        <v>2.9</v>
      </c>
      <c r="F38" s="136">
        <v>4.9</v>
      </c>
      <c r="G38" s="136">
        <v>31.6</v>
      </c>
      <c r="H38" s="136">
        <v>54.5</v>
      </c>
      <c r="I38" s="136">
        <v>63.5</v>
      </c>
      <c r="J38" s="136">
        <v>20.4</v>
      </c>
      <c r="K38" s="136">
        <v>19.4</v>
      </c>
      <c r="L38" s="136">
        <v>0</v>
      </c>
      <c r="M38" s="8" t="s">
        <v>183</v>
      </c>
      <c r="N38" s="1"/>
    </row>
    <row r="39" spans="1:14" ht="67.5" customHeight="1">
      <c r="A39" s="189"/>
      <c r="B39" s="195"/>
      <c r="C39" s="18" t="s">
        <v>178</v>
      </c>
      <c r="D39" s="136" t="s">
        <v>184</v>
      </c>
      <c r="E39" s="136">
        <v>158</v>
      </c>
      <c r="F39" s="136">
        <v>341</v>
      </c>
      <c r="G39" s="136">
        <v>1894</v>
      </c>
      <c r="H39" s="136">
        <v>2801</v>
      </c>
      <c r="I39" s="136">
        <v>3315</v>
      </c>
      <c r="J39" s="136">
        <v>730</v>
      </c>
      <c r="K39" s="136">
        <v>730</v>
      </c>
      <c r="L39" s="136">
        <v>0</v>
      </c>
      <c r="M39" s="8" t="s">
        <v>183</v>
      </c>
      <c r="N39" s="1"/>
    </row>
    <row r="40" spans="1:13" s="32" customFormat="1" ht="15">
      <c r="A40" s="193" t="s">
        <v>271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1:13" ht="61.5" customHeight="1">
      <c r="A41" s="187" t="s">
        <v>229</v>
      </c>
      <c r="B41" s="202" t="s">
        <v>59</v>
      </c>
      <c r="C41" s="18" t="s">
        <v>99</v>
      </c>
      <c r="D41" s="136" t="s">
        <v>132</v>
      </c>
      <c r="E41" s="136">
        <v>215</v>
      </c>
      <c r="F41" s="136">
        <v>264</v>
      </c>
      <c r="G41" s="136">
        <v>350</v>
      </c>
      <c r="H41" s="8" t="s">
        <v>183</v>
      </c>
      <c r="I41" s="8" t="s">
        <v>183</v>
      </c>
      <c r="J41" s="8" t="s">
        <v>183</v>
      </c>
      <c r="K41" s="8" t="s">
        <v>183</v>
      </c>
      <c r="L41" s="8" t="s">
        <v>183</v>
      </c>
      <c r="M41" s="8" t="s">
        <v>183</v>
      </c>
    </row>
    <row r="42" spans="1:13" ht="101.25" customHeight="1">
      <c r="A42" s="189"/>
      <c r="B42" s="203"/>
      <c r="C42" s="18" t="s">
        <v>129</v>
      </c>
      <c r="D42" s="136" t="s">
        <v>399</v>
      </c>
      <c r="E42" s="136">
        <v>25.18</v>
      </c>
      <c r="F42" s="136">
        <v>25.57</v>
      </c>
      <c r="G42" s="136">
        <v>26.06</v>
      </c>
      <c r="H42" s="8" t="s">
        <v>183</v>
      </c>
      <c r="I42" s="8" t="s">
        <v>183</v>
      </c>
      <c r="J42" s="8" t="s">
        <v>183</v>
      </c>
      <c r="K42" s="8" t="s">
        <v>183</v>
      </c>
      <c r="L42" s="8" t="s">
        <v>183</v>
      </c>
      <c r="M42" s="8" t="s">
        <v>183</v>
      </c>
    </row>
    <row r="43" spans="1:13" ht="117" customHeight="1">
      <c r="A43" s="187" t="s">
        <v>230</v>
      </c>
      <c r="B43" s="104" t="s">
        <v>176</v>
      </c>
      <c r="C43" s="18" t="s">
        <v>429</v>
      </c>
      <c r="D43" s="136" t="s">
        <v>49</v>
      </c>
      <c r="E43" s="136">
        <v>1600</v>
      </c>
      <c r="F43" s="136">
        <v>450</v>
      </c>
      <c r="G43" s="136">
        <v>0</v>
      </c>
      <c r="H43" s="8" t="s">
        <v>183</v>
      </c>
      <c r="I43" s="8" t="s">
        <v>183</v>
      </c>
      <c r="J43" s="8" t="s">
        <v>183</v>
      </c>
      <c r="K43" s="8" t="s">
        <v>183</v>
      </c>
      <c r="L43" s="8" t="s">
        <v>183</v>
      </c>
      <c r="M43" s="8" t="s">
        <v>183</v>
      </c>
    </row>
    <row r="44" spans="1:13" ht="148.5" customHeight="1">
      <c r="A44" s="188"/>
      <c r="B44" s="188"/>
      <c r="C44" s="18" t="s">
        <v>370</v>
      </c>
      <c r="D44" s="136" t="s">
        <v>50</v>
      </c>
      <c r="E44" s="136">
        <v>100</v>
      </c>
      <c r="F44" s="8" t="s">
        <v>183</v>
      </c>
      <c r="G44" s="8" t="s">
        <v>183</v>
      </c>
      <c r="H44" s="8" t="s">
        <v>183</v>
      </c>
      <c r="I44" s="8" t="s">
        <v>183</v>
      </c>
      <c r="J44" s="8" t="s">
        <v>183</v>
      </c>
      <c r="K44" s="8" t="s">
        <v>183</v>
      </c>
      <c r="L44" s="8" t="s">
        <v>183</v>
      </c>
      <c r="M44" s="8" t="s">
        <v>183</v>
      </c>
    </row>
    <row r="45" spans="1:13" ht="108.75">
      <c r="A45" s="189"/>
      <c r="B45" s="189"/>
      <c r="C45" s="158" t="s">
        <v>34</v>
      </c>
      <c r="D45" s="136" t="s">
        <v>49</v>
      </c>
      <c r="E45" s="136">
        <v>405</v>
      </c>
      <c r="F45" s="136">
        <v>65</v>
      </c>
      <c r="G45" s="136">
        <v>100</v>
      </c>
      <c r="H45" s="8" t="s">
        <v>183</v>
      </c>
      <c r="I45" s="8" t="s">
        <v>183</v>
      </c>
      <c r="J45" s="8" t="s">
        <v>183</v>
      </c>
      <c r="K45" s="8" t="s">
        <v>183</v>
      </c>
      <c r="L45" s="8" t="s">
        <v>183</v>
      </c>
      <c r="M45" s="8" t="s">
        <v>183</v>
      </c>
    </row>
    <row r="46" spans="1:13" ht="132" customHeight="1">
      <c r="A46" s="8"/>
      <c r="B46" s="57"/>
      <c r="C46" s="45" t="s">
        <v>98</v>
      </c>
      <c r="D46" s="136" t="s">
        <v>65</v>
      </c>
      <c r="E46" s="136">
        <v>260</v>
      </c>
      <c r="F46" s="136">
        <v>25</v>
      </c>
      <c r="G46" s="136">
        <v>50</v>
      </c>
      <c r="H46" s="8" t="s">
        <v>183</v>
      </c>
      <c r="I46" s="8" t="s">
        <v>183</v>
      </c>
      <c r="J46" s="8" t="s">
        <v>183</v>
      </c>
      <c r="K46" s="8" t="s">
        <v>183</v>
      </c>
      <c r="L46" s="8" t="s">
        <v>183</v>
      </c>
      <c r="M46" s="8" t="s">
        <v>183</v>
      </c>
    </row>
    <row r="47" spans="1:13" ht="46.5">
      <c r="A47" s="187" t="s">
        <v>231</v>
      </c>
      <c r="B47" s="194" t="s">
        <v>43</v>
      </c>
      <c r="C47" s="52" t="s">
        <v>97</v>
      </c>
      <c r="D47" s="136" t="s">
        <v>132</v>
      </c>
      <c r="E47" s="136">
        <v>6.38</v>
      </c>
      <c r="F47" s="136">
        <v>7.62</v>
      </c>
      <c r="G47" s="136">
        <v>8.96</v>
      </c>
      <c r="H47" s="8" t="s">
        <v>183</v>
      </c>
      <c r="I47" s="8" t="s">
        <v>183</v>
      </c>
      <c r="J47" s="8" t="s">
        <v>183</v>
      </c>
      <c r="K47" s="8" t="s">
        <v>183</v>
      </c>
      <c r="L47" s="8" t="s">
        <v>183</v>
      </c>
      <c r="M47" s="8" t="s">
        <v>183</v>
      </c>
    </row>
    <row r="48" spans="1:13" ht="62.25">
      <c r="A48" s="189"/>
      <c r="B48" s="195"/>
      <c r="C48" s="52" t="s">
        <v>423</v>
      </c>
      <c r="D48" s="136" t="s">
        <v>66</v>
      </c>
      <c r="E48" s="135">
        <v>21.2</v>
      </c>
      <c r="F48" s="135">
        <v>25</v>
      </c>
      <c r="G48" s="135">
        <v>30</v>
      </c>
      <c r="H48" s="136"/>
      <c r="I48" s="136"/>
      <c r="J48" s="8" t="s">
        <v>183</v>
      </c>
      <c r="K48" s="8" t="s">
        <v>183</v>
      </c>
      <c r="L48" s="8" t="s">
        <v>183</v>
      </c>
      <c r="M48" s="8" t="s">
        <v>183</v>
      </c>
    </row>
    <row r="49" spans="1:13" s="32" customFormat="1" ht="15">
      <c r="A49" s="193" t="s">
        <v>272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</row>
    <row r="50" spans="1:13" ht="147" customHeight="1">
      <c r="A50" s="187" t="s">
        <v>232</v>
      </c>
      <c r="B50" s="199" t="s">
        <v>424</v>
      </c>
      <c r="C50" s="45" t="s">
        <v>110</v>
      </c>
      <c r="D50" s="8" t="s">
        <v>66</v>
      </c>
      <c r="E50" s="8">
        <v>82</v>
      </c>
      <c r="F50" s="8">
        <v>84</v>
      </c>
      <c r="G50" s="8">
        <v>85</v>
      </c>
      <c r="H50" s="8">
        <v>88</v>
      </c>
      <c r="I50" s="8">
        <v>92</v>
      </c>
      <c r="J50" s="8" t="s">
        <v>183</v>
      </c>
      <c r="K50" s="8" t="s">
        <v>183</v>
      </c>
      <c r="L50" s="8" t="s">
        <v>183</v>
      </c>
      <c r="M50" s="8" t="s">
        <v>183</v>
      </c>
    </row>
    <row r="51" spans="1:13" ht="156" customHeight="1">
      <c r="A51" s="189"/>
      <c r="B51" s="200"/>
      <c r="C51" s="118" t="s">
        <v>52</v>
      </c>
      <c r="D51" s="8" t="s">
        <v>66</v>
      </c>
      <c r="E51" s="8">
        <v>79</v>
      </c>
      <c r="F51" s="8">
        <v>80</v>
      </c>
      <c r="G51" s="8">
        <v>82</v>
      </c>
      <c r="H51" s="8">
        <v>84</v>
      </c>
      <c r="I51" s="8">
        <v>86</v>
      </c>
      <c r="J51" s="8" t="s">
        <v>183</v>
      </c>
      <c r="K51" s="8" t="s">
        <v>183</v>
      </c>
      <c r="L51" s="8" t="s">
        <v>183</v>
      </c>
      <c r="M51" s="8" t="s">
        <v>183</v>
      </c>
    </row>
    <row r="52" spans="1:13" ht="93">
      <c r="A52" s="187" t="s">
        <v>233</v>
      </c>
      <c r="B52" s="194" t="s">
        <v>51</v>
      </c>
      <c r="C52" s="117" t="s">
        <v>53</v>
      </c>
      <c r="D52" s="8" t="s">
        <v>66</v>
      </c>
      <c r="E52" s="8">
        <v>68</v>
      </c>
      <c r="F52" s="8">
        <v>70</v>
      </c>
      <c r="G52" s="8">
        <v>73</v>
      </c>
      <c r="H52" s="8">
        <v>75</v>
      </c>
      <c r="I52" s="8">
        <v>77</v>
      </c>
      <c r="J52" s="8" t="s">
        <v>183</v>
      </c>
      <c r="K52" s="8" t="s">
        <v>183</v>
      </c>
      <c r="L52" s="8" t="s">
        <v>183</v>
      </c>
      <c r="M52" s="8" t="s">
        <v>183</v>
      </c>
    </row>
    <row r="53" spans="1:13" ht="93">
      <c r="A53" s="188"/>
      <c r="B53" s="196"/>
      <c r="C53" s="117" t="s">
        <v>54</v>
      </c>
      <c r="D53" s="8" t="s">
        <v>66</v>
      </c>
      <c r="E53" s="8">
        <v>65.5</v>
      </c>
      <c r="F53" s="8">
        <v>67.5</v>
      </c>
      <c r="G53" s="8">
        <v>69.5</v>
      </c>
      <c r="H53" s="8">
        <v>71.5</v>
      </c>
      <c r="I53" s="8">
        <v>73.5</v>
      </c>
      <c r="J53" s="8" t="s">
        <v>183</v>
      </c>
      <c r="K53" s="8" t="s">
        <v>183</v>
      </c>
      <c r="L53" s="8" t="s">
        <v>183</v>
      </c>
      <c r="M53" s="8" t="s">
        <v>183</v>
      </c>
    </row>
    <row r="54" spans="1:13" ht="78">
      <c r="A54" s="188"/>
      <c r="B54" s="196"/>
      <c r="C54" s="117" t="s">
        <v>55</v>
      </c>
      <c r="D54" s="8" t="s">
        <v>66</v>
      </c>
      <c r="E54" s="8">
        <v>28</v>
      </c>
      <c r="F54" s="8">
        <v>27</v>
      </c>
      <c r="G54" s="8">
        <v>26</v>
      </c>
      <c r="H54" s="8">
        <v>26</v>
      </c>
      <c r="I54" s="8">
        <v>25</v>
      </c>
      <c r="J54" s="8" t="s">
        <v>183</v>
      </c>
      <c r="K54" s="8" t="s">
        <v>183</v>
      </c>
      <c r="L54" s="8" t="s">
        <v>183</v>
      </c>
      <c r="M54" s="8" t="s">
        <v>183</v>
      </c>
    </row>
    <row r="55" spans="1:13" ht="78">
      <c r="A55" s="188"/>
      <c r="B55" s="196"/>
      <c r="C55" s="117" t="s">
        <v>94</v>
      </c>
      <c r="D55" s="8" t="s">
        <v>66</v>
      </c>
      <c r="E55" s="8">
        <v>33</v>
      </c>
      <c r="F55" s="8">
        <v>32</v>
      </c>
      <c r="G55" s="8">
        <v>30</v>
      </c>
      <c r="H55" s="8">
        <v>28</v>
      </c>
      <c r="I55" s="8">
        <v>26</v>
      </c>
      <c r="J55" s="8" t="s">
        <v>183</v>
      </c>
      <c r="K55" s="8" t="s">
        <v>183</v>
      </c>
      <c r="L55" s="8" t="s">
        <v>183</v>
      </c>
      <c r="M55" s="8" t="s">
        <v>183</v>
      </c>
    </row>
    <row r="56" spans="1:13" ht="78">
      <c r="A56" s="189"/>
      <c r="B56" s="195"/>
      <c r="C56" s="117" t="s">
        <v>56</v>
      </c>
      <c r="D56" s="8" t="s">
        <v>68</v>
      </c>
      <c r="E56" s="8">
        <v>223</v>
      </c>
      <c r="F56" s="8">
        <v>187</v>
      </c>
      <c r="G56" s="8">
        <v>162</v>
      </c>
      <c r="H56" s="8">
        <v>141</v>
      </c>
      <c r="I56" s="8">
        <v>110</v>
      </c>
      <c r="J56" s="8" t="s">
        <v>183</v>
      </c>
      <c r="K56" s="8" t="s">
        <v>183</v>
      </c>
      <c r="L56" s="8" t="s">
        <v>183</v>
      </c>
      <c r="M56" s="8" t="s">
        <v>183</v>
      </c>
    </row>
    <row r="57" spans="1:13" ht="177" customHeight="1">
      <c r="A57" s="187" t="s">
        <v>234</v>
      </c>
      <c r="B57" s="194" t="s">
        <v>35</v>
      </c>
      <c r="C57" s="117" t="s">
        <v>57</v>
      </c>
      <c r="D57" s="8" t="s">
        <v>66</v>
      </c>
      <c r="E57" s="8">
        <v>48</v>
      </c>
      <c r="F57" s="8">
        <v>45</v>
      </c>
      <c r="G57" s="8">
        <v>42</v>
      </c>
      <c r="H57" s="8">
        <v>39.5</v>
      </c>
      <c r="I57" s="8">
        <v>35</v>
      </c>
      <c r="J57" s="8" t="s">
        <v>183</v>
      </c>
      <c r="K57" s="8" t="s">
        <v>183</v>
      </c>
      <c r="L57" s="8" t="s">
        <v>183</v>
      </c>
      <c r="M57" s="8" t="s">
        <v>183</v>
      </c>
    </row>
    <row r="58" spans="1:13" ht="157.5" customHeight="1">
      <c r="A58" s="188"/>
      <c r="B58" s="196"/>
      <c r="C58" s="117" t="s">
        <v>58</v>
      </c>
      <c r="D58" s="8" t="s">
        <v>66</v>
      </c>
      <c r="E58" s="8">
        <v>9.1</v>
      </c>
      <c r="F58" s="8">
        <v>8.8</v>
      </c>
      <c r="G58" s="8">
        <v>8.5</v>
      </c>
      <c r="H58" s="8">
        <v>8.2</v>
      </c>
      <c r="I58" s="8">
        <v>7.9</v>
      </c>
      <c r="J58" s="8" t="s">
        <v>183</v>
      </c>
      <c r="K58" s="8" t="s">
        <v>183</v>
      </c>
      <c r="L58" s="8" t="s">
        <v>183</v>
      </c>
      <c r="M58" s="8" t="s">
        <v>183</v>
      </c>
    </row>
    <row r="59" spans="1:13" ht="140.25">
      <c r="A59" s="188"/>
      <c r="B59" s="196"/>
      <c r="C59" s="117" t="s">
        <v>371</v>
      </c>
      <c r="D59" s="8" t="s">
        <v>133</v>
      </c>
      <c r="E59" s="8">
        <v>5</v>
      </c>
      <c r="F59" s="8">
        <v>4.8</v>
      </c>
      <c r="G59" s="8">
        <v>4.6</v>
      </c>
      <c r="H59" s="8">
        <v>4.4</v>
      </c>
      <c r="I59" s="8">
        <v>4.2</v>
      </c>
      <c r="J59" s="8" t="s">
        <v>183</v>
      </c>
      <c r="K59" s="8" t="s">
        <v>183</v>
      </c>
      <c r="L59" s="8" t="s">
        <v>183</v>
      </c>
      <c r="M59" s="8" t="s">
        <v>183</v>
      </c>
    </row>
    <row r="60" spans="1:13" ht="62.25">
      <c r="A60" s="189"/>
      <c r="B60" s="195"/>
      <c r="C60" s="117" t="s">
        <v>93</v>
      </c>
      <c r="D60" s="8" t="s">
        <v>133</v>
      </c>
      <c r="E60" s="8">
        <v>0.06</v>
      </c>
      <c r="F60" s="8">
        <v>0.05</v>
      </c>
      <c r="G60" s="8">
        <v>0.04</v>
      </c>
      <c r="H60" s="8">
        <v>0.03</v>
      </c>
      <c r="I60" s="8">
        <v>0.02</v>
      </c>
      <c r="J60" s="8" t="s">
        <v>183</v>
      </c>
      <c r="K60" s="8" t="s">
        <v>183</v>
      </c>
      <c r="L60" s="8" t="s">
        <v>183</v>
      </c>
      <c r="M60" s="8" t="s">
        <v>183</v>
      </c>
    </row>
    <row r="61" spans="1:13" ht="66" customHeight="1">
      <c r="A61" s="187"/>
      <c r="B61" s="190"/>
      <c r="C61" s="117" t="s">
        <v>92</v>
      </c>
      <c r="D61" s="8" t="s">
        <v>133</v>
      </c>
      <c r="E61" s="8">
        <v>88.2</v>
      </c>
      <c r="F61" s="8">
        <v>86.1</v>
      </c>
      <c r="G61" s="8">
        <v>83.9</v>
      </c>
      <c r="H61" s="8">
        <v>81.5</v>
      </c>
      <c r="I61" s="8">
        <v>78.6</v>
      </c>
      <c r="J61" s="8" t="s">
        <v>183</v>
      </c>
      <c r="K61" s="8" t="s">
        <v>183</v>
      </c>
      <c r="L61" s="8" t="s">
        <v>183</v>
      </c>
      <c r="M61" s="8" t="s">
        <v>183</v>
      </c>
    </row>
    <row r="62" spans="1:13" ht="78">
      <c r="A62" s="188"/>
      <c r="B62" s="191"/>
      <c r="C62" s="117" t="s">
        <v>91</v>
      </c>
      <c r="D62" s="8" t="s">
        <v>133</v>
      </c>
      <c r="E62" s="8">
        <v>2.2</v>
      </c>
      <c r="F62" s="8">
        <v>2.1</v>
      </c>
      <c r="G62" s="8">
        <v>2</v>
      </c>
      <c r="H62" s="8">
        <v>1.9</v>
      </c>
      <c r="I62" s="8">
        <v>1.8</v>
      </c>
      <c r="J62" s="8" t="s">
        <v>183</v>
      </c>
      <c r="K62" s="8" t="s">
        <v>183</v>
      </c>
      <c r="L62" s="8" t="s">
        <v>183</v>
      </c>
      <c r="M62" s="8" t="s">
        <v>183</v>
      </c>
    </row>
    <row r="63" spans="1:13" ht="46.5">
      <c r="A63" s="188"/>
      <c r="B63" s="191"/>
      <c r="C63" s="117" t="s">
        <v>90</v>
      </c>
      <c r="D63" s="8" t="s">
        <v>133</v>
      </c>
      <c r="E63" s="8">
        <v>194</v>
      </c>
      <c r="F63" s="8">
        <v>182</v>
      </c>
      <c r="G63" s="8">
        <v>171</v>
      </c>
      <c r="H63" s="8">
        <v>160</v>
      </c>
      <c r="I63" s="8">
        <v>150</v>
      </c>
      <c r="J63" s="8" t="s">
        <v>183</v>
      </c>
      <c r="K63" s="8" t="s">
        <v>183</v>
      </c>
      <c r="L63" s="8" t="s">
        <v>183</v>
      </c>
      <c r="M63" s="8" t="s">
        <v>183</v>
      </c>
    </row>
    <row r="64" spans="1:13" ht="78">
      <c r="A64" s="189"/>
      <c r="B64" s="192"/>
      <c r="C64" s="117" t="s">
        <v>89</v>
      </c>
      <c r="D64" s="8" t="s">
        <v>133</v>
      </c>
      <c r="E64" s="8">
        <v>73.6</v>
      </c>
      <c r="F64" s="8">
        <v>72.9</v>
      </c>
      <c r="G64" s="8">
        <v>72.2</v>
      </c>
      <c r="H64" s="8">
        <v>71.5</v>
      </c>
      <c r="I64" s="8">
        <v>70.8</v>
      </c>
      <c r="J64" s="8" t="s">
        <v>183</v>
      </c>
      <c r="K64" s="8" t="s">
        <v>183</v>
      </c>
      <c r="L64" s="8" t="s">
        <v>183</v>
      </c>
      <c r="M64" s="8" t="s">
        <v>183</v>
      </c>
    </row>
    <row r="65" spans="1:13" ht="97.5" customHeight="1">
      <c r="A65" s="187" t="s">
        <v>236</v>
      </c>
      <c r="B65" s="204" t="s">
        <v>36</v>
      </c>
      <c r="C65" s="117" t="s">
        <v>88</v>
      </c>
      <c r="D65" s="8" t="s">
        <v>66</v>
      </c>
      <c r="E65" s="8">
        <v>89</v>
      </c>
      <c r="F65" s="8">
        <v>92</v>
      </c>
      <c r="G65" s="8">
        <v>93</v>
      </c>
      <c r="H65" s="8">
        <v>94</v>
      </c>
      <c r="I65" s="8">
        <v>95</v>
      </c>
      <c r="J65" s="8" t="s">
        <v>183</v>
      </c>
      <c r="K65" s="8" t="s">
        <v>183</v>
      </c>
      <c r="L65" s="8" t="s">
        <v>183</v>
      </c>
      <c r="M65" s="8" t="s">
        <v>183</v>
      </c>
    </row>
    <row r="66" spans="1:13" ht="147" customHeight="1">
      <c r="A66" s="189"/>
      <c r="B66" s="205"/>
      <c r="C66" s="118" t="s">
        <v>143</v>
      </c>
      <c r="D66" s="8" t="s">
        <v>66</v>
      </c>
      <c r="E66" s="8">
        <v>79</v>
      </c>
      <c r="F66" s="8">
        <v>80</v>
      </c>
      <c r="G66" s="8">
        <v>82</v>
      </c>
      <c r="H66" s="8">
        <v>84</v>
      </c>
      <c r="I66" s="8">
        <v>86</v>
      </c>
      <c r="J66" s="8" t="s">
        <v>183</v>
      </c>
      <c r="K66" s="8" t="s">
        <v>183</v>
      </c>
      <c r="L66" s="8" t="s">
        <v>183</v>
      </c>
      <c r="M66" s="8" t="s">
        <v>183</v>
      </c>
    </row>
    <row r="67" spans="1:13" ht="192" customHeight="1">
      <c r="A67" s="187" t="s">
        <v>237</v>
      </c>
      <c r="B67" s="194" t="s">
        <v>40</v>
      </c>
      <c r="C67" s="118" t="s">
        <v>87</v>
      </c>
      <c r="D67" s="8" t="s">
        <v>66</v>
      </c>
      <c r="E67" s="8">
        <v>100</v>
      </c>
      <c r="F67" s="8">
        <v>100</v>
      </c>
      <c r="G67" s="8">
        <v>100</v>
      </c>
      <c r="H67" s="8">
        <v>100</v>
      </c>
      <c r="I67" s="8">
        <v>100</v>
      </c>
      <c r="J67" s="8" t="s">
        <v>183</v>
      </c>
      <c r="K67" s="8" t="s">
        <v>183</v>
      </c>
      <c r="L67" s="8" t="s">
        <v>183</v>
      </c>
      <c r="M67" s="8" t="s">
        <v>183</v>
      </c>
    </row>
    <row r="68" spans="1:13" ht="156">
      <c r="A68" s="188"/>
      <c r="B68" s="196"/>
      <c r="C68" s="118" t="s">
        <v>86</v>
      </c>
      <c r="D68" s="8" t="s">
        <v>66</v>
      </c>
      <c r="E68" s="8">
        <v>100</v>
      </c>
      <c r="F68" s="8">
        <v>100</v>
      </c>
      <c r="G68" s="8">
        <v>100</v>
      </c>
      <c r="H68" s="8">
        <v>100</v>
      </c>
      <c r="I68" s="8">
        <v>100</v>
      </c>
      <c r="J68" s="8" t="s">
        <v>183</v>
      </c>
      <c r="K68" s="8" t="s">
        <v>183</v>
      </c>
      <c r="L68" s="8" t="s">
        <v>183</v>
      </c>
      <c r="M68" s="8" t="s">
        <v>183</v>
      </c>
    </row>
    <row r="69" spans="1:13" ht="171">
      <c r="A69" s="85"/>
      <c r="B69" s="195"/>
      <c r="C69" s="118" t="s">
        <v>85</v>
      </c>
      <c r="D69" s="8" t="s">
        <v>66</v>
      </c>
      <c r="E69" s="8">
        <v>20</v>
      </c>
      <c r="F69" s="8">
        <v>22</v>
      </c>
      <c r="G69" s="8">
        <v>26</v>
      </c>
      <c r="H69" s="8">
        <v>28</v>
      </c>
      <c r="I69" s="8">
        <v>31</v>
      </c>
      <c r="J69" s="8" t="s">
        <v>183</v>
      </c>
      <c r="K69" s="8" t="s">
        <v>183</v>
      </c>
      <c r="L69" s="8" t="s">
        <v>183</v>
      </c>
      <c r="M69" s="8" t="s">
        <v>183</v>
      </c>
    </row>
    <row r="70" spans="1:13" ht="108.75">
      <c r="A70" s="114"/>
      <c r="B70" s="53"/>
      <c r="C70" s="55" t="s">
        <v>84</v>
      </c>
      <c r="D70" s="8" t="s">
        <v>66</v>
      </c>
      <c r="E70" s="8">
        <v>18</v>
      </c>
      <c r="F70" s="8">
        <v>21</v>
      </c>
      <c r="G70" s="8">
        <v>24</v>
      </c>
      <c r="H70" s="8">
        <v>27</v>
      </c>
      <c r="I70" s="8">
        <v>30</v>
      </c>
      <c r="J70" s="8" t="s">
        <v>183</v>
      </c>
      <c r="K70" s="8" t="s">
        <v>183</v>
      </c>
      <c r="L70" s="8" t="s">
        <v>183</v>
      </c>
      <c r="M70" s="8">
        <v>1.7</v>
      </c>
    </row>
    <row r="71" spans="1:13" s="32" customFormat="1" ht="15">
      <c r="A71" s="193" t="s">
        <v>273</v>
      </c>
      <c r="B71" s="197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</row>
    <row r="72" spans="1:13" ht="108.75">
      <c r="A72" s="8" t="s">
        <v>238</v>
      </c>
      <c r="B72" s="89" t="s">
        <v>42</v>
      </c>
      <c r="C72" s="18" t="s">
        <v>125</v>
      </c>
      <c r="D72" s="8" t="s">
        <v>66</v>
      </c>
      <c r="E72" s="8">
        <v>0</v>
      </c>
      <c r="F72" s="8">
        <v>0</v>
      </c>
      <c r="G72" s="8">
        <v>1.1</v>
      </c>
      <c r="H72" s="8">
        <v>3.25</v>
      </c>
      <c r="I72" s="8">
        <v>5.4</v>
      </c>
      <c r="J72" s="8">
        <v>7.6</v>
      </c>
      <c r="K72" s="8">
        <v>9.7</v>
      </c>
      <c r="L72" s="8">
        <v>12</v>
      </c>
      <c r="M72" s="135">
        <v>10.9</v>
      </c>
    </row>
    <row r="73" spans="1:13" ht="162" customHeight="1">
      <c r="A73" s="187" t="s">
        <v>239</v>
      </c>
      <c r="B73" s="194" t="s">
        <v>41</v>
      </c>
      <c r="C73" s="118" t="s">
        <v>274</v>
      </c>
      <c r="D73" s="8" t="s">
        <v>66</v>
      </c>
      <c r="E73" s="8">
        <v>0</v>
      </c>
      <c r="F73" s="8">
        <v>0</v>
      </c>
      <c r="G73" s="115">
        <f>4.37*100/632.8</f>
        <v>0.6905815423514539</v>
      </c>
      <c r="H73" s="115">
        <f>10.25*100/632.2</f>
        <v>1.6213223663397658</v>
      </c>
      <c r="I73" s="115">
        <f>10.5*100/631.94</f>
        <v>1.66155014716587</v>
      </c>
      <c r="J73" s="115">
        <f>11.56*100/632.44</f>
        <v>1.827841376257036</v>
      </c>
      <c r="K73" s="115">
        <f>12.62*100/632.9</f>
        <v>1.9939958919260548</v>
      </c>
      <c r="L73" s="115">
        <f>13.7*100/638.59</f>
        <v>2.145351477473809</v>
      </c>
      <c r="M73" s="8">
        <v>2.3</v>
      </c>
    </row>
    <row r="74" spans="1:13" ht="62.25">
      <c r="A74" s="189"/>
      <c r="B74" s="195"/>
      <c r="C74" s="117" t="s">
        <v>127</v>
      </c>
      <c r="D74" s="8" t="s">
        <v>132</v>
      </c>
      <c r="E74" s="8">
        <v>0</v>
      </c>
      <c r="F74" s="8">
        <v>0</v>
      </c>
      <c r="G74" s="8">
        <v>182</v>
      </c>
      <c r="H74" s="8">
        <v>536</v>
      </c>
      <c r="I74" s="8">
        <v>891</v>
      </c>
      <c r="J74" s="8">
        <v>1254</v>
      </c>
      <c r="K74" s="8">
        <v>1600</v>
      </c>
      <c r="L74" s="8">
        <v>1980</v>
      </c>
      <c r="M74" s="8">
        <v>10.9</v>
      </c>
    </row>
    <row r="75" spans="1:13" ht="186.75">
      <c r="A75" s="8" t="s">
        <v>240</v>
      </c>
      <c r="B75" s="60" t="s">
        <v>37</v>
      </c>
      <c r="C75" s="18" t="s">
        <v>61</v>
      </c>
      <c r="D75" s="8" t="s">
        <v>66</v>
      </c>
      <c r="E75" s="8">
        <v>0</v>
      </c>
      <c r="F75" s="115">
        <f>1/89*100</f>
        <v>1.1235955056179776</v>
      </c>
      <c r="G75" s="115">
        <f>1/89*100</f>
        <v>1.1235955056179776</v>
      </c>
      <c r="H75" s="115">
        <v>0</v>
      </c>
      <c r="I75" s="115">
        <v>4.5</v>
      </c>
      <c r="J75" s="115">
        <v>5.6</v>
      </c>
      <c r="K75" s="115">
        <v>2.2</v>
      </c>
      <c r="L75" s="115">
        <v>5.6</v>
      </c>
      <c r="M75" s="8" t="s">
        <v>183</v>
      </c>
    </row>
    <row r="76" spans="1:13" ht="124.5">
      <c r="A76" s="114" t="s">
        <v>241</v>
      </c>
      <c r="B76" s="45" t="s">
        <v>38</v>
      </c>
      <c r="C76" s="117" t="s">
        <v>63</v>
      </c>
      <c r="D76" s="136" t="s">
        <v>267</v>
      </c>
      <c r="E76" s="136">
        <v>0</v>
      </c>
      <c r="F76" s="136">
        <v>1</v>
      </c>
      <c r="G76" s="136">
        <v>1</v>
      </c>
      <c r="H76" s="136">
        <v>0</v>
      </c>
      <c r="I76" s="136">
        <v>4</v>
      </c>
      <c r="J76" s="136">
        <v>5</v>
      </c>
      <c r="K76" s="136">
        <v>2</v>
      </c>
      <c r="L76" s="136">
        <v>7</v>
      </c>
      <c r="M76" s="8" t="s">
        <v>183</v>
      </c>
    </row>
    <row r="77" spans="1:13" ht="144" customHeight="1">
      <c r="A77" s="187" t="s">
        <v>242</v>
      </c>
      <c r="B77" s="194" t="s">
        <v>400</v>
      </c>
      <c r="C77" s="117" t="s">
        <v>62</v>
      </c>
      <c r="D77" s="8" t="s">
        <v>66</v>
      </c>
      <c r="E77" s="8" t="s">
        <v>67</v>
      </c>
      <c r="F77" s="8">
        <v>100</v>
      </c>
      <c r="G77" s="8">
        <v>100</v>
      </c>
      <c r="H77" s="8">
        <v>100</v>
      </c>
      <c r="I77" s="8">
        <v>100</v>
      </c>
      <c r="J77" s="8">
        <v>100</v>
      </c>
      <c r="K77" s="8">
        <v>100</v>
      </c>
      <c r="L77" s="8">
        <v>100</v>
      </c>
      <c r="M77" s="8" t="s">
        <v>183</v>
      </c>
    </row>
    <row r="78" spans="1:14" s="32" customFormat="1" ht="93">
      <c r="A78" s="189"/>
      <c r="B78" s="195"/>
      <c r="C78" s="117" t="s">
        <v>128</v>
      </c>
      <c r="D78" s="8" t="s">
        <v>66</v>
      </c>
      <c r="E78" s="8" t="s">
        <v>67</v>
      </c>
      <c r="F78" s="8">
        <v>4.5</v>
      </c>
      <c r="G78" s="8">
        <v>4.6</v>
      </c>
      <c r="H78" s="8">
        <v>4.4</v>
      </c>
      <c r="I78" s="8">
        <v>4.1</v>
      </c>
      <c r="J78" s="8">
        <v>3.7</v>
      </c>
      <c r="K78" s="8">
        <v>3.5</v>
      </c>
      <c r="L78" s="8">
        <v>3</v>
      </c>
      <c r="M78" s="8" t="s">
        <v>183</v>
      </c>
      <c r="N78" s="33"/>
    </row>
    <row r="79" spans="1:13" ht="50.25" customHeight="1">
      <c r="A79" s="114"/>
      <c r="B79" s="53"/>
      <c r="C79" s="117" t="s">
        <v>39</v>
      </c>
      <c r="D79" s="8" t="s">
        <v>66</v>
      </c>
      <c r="E79" s="8" t="s">
        <v>67</v>
      </c>
      <c r="F79" s="8">
        <v>70</v>
      </c>
      <c r="G79" s="8">
        <v>100</v>
      </c>
      <c r="H79" s="8">
        <v>100</v>
      </c>
      <c r="I79" s="8">
        <v>100</v>
      </c>
      <c r="J79" s="8">
        <v>100</v>
      </c>
      <c r="K79" s="8">
        <v>100</v>
      </c>
      <c r="L79" s="8">
        <v>100</v>
      </c>
      <c r="M79" s="8" t="s">
        <v>183</v>
      </c>
    </row>
    <row r="80" spans="1:13" ht="15">
      <c r="A80" s="62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</row>
    <row r="81" spans="1:13" ht="15">
      <c r="A81" s="44" t="s">
        <v>275</v>
      </c>
      <c r="B81" s="201" t="s">
        <v>401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</row>
  </sheetData>
  <sheetProtection/>
  <mergeCells count="52">
    <mergeCell ref="J2:M2"/>
    <mergeCell ref="M5:M6"/>
    <mergeCell ref="A3:M3"/>
    <mergeCell ref="B4:C4"/>
    <mergeCell ref="A5:A6"/>
    <mergeCell ref="D5:D6"/>
    <mergeCell ref="C5:C6"/>
    <mergeCell ref="B5:B6"/>
    <mergeCell ref="E5:L5"/>
    <mergeCell ref="A8:M8"/>
    <mergeCell ref="B11:B12"/>
    <mergeCell ref="A11:A12"/>
    <mergeCell ref="B20:B21"/>
    <mergeCell ref="A20:A21"/>
    <mergeCell ref="B81:M81"/>
    <mergeCell ref="A40:M40"/>
    <mergeCell ref="B41:B42"/>
    <mergeCell ref="A71:M71"/>
    <mergeCell ref="B65:B66"/>
    <mergeCell ref="B38:B39"/>
    <mergeCell ref="A18:M18"/>
    <mergeCell ref="B80:M80"/>
    <mergeCell ref="B50:B51"/>
    <mergeCell ref="A52:A56"/>
    <mergeCell ref="A22:A24"/>
    <mergeCell ref="B27:B28"/>
    <mergeCell ref="A27:A28"/>
    <mergeCell ref="B34:B36"/>
    <mergeCell ref="A34:A36"/>
    <mergeCell ref="B29:B32"/>
    <mergeCell ref="A29:A32"/>
    <mergeCell ref="B23:B24"/>
    <mergeCell ref="B67:B69"/>
    <mergeCell ref="A65:A66"/>
    <mergeCell ref="A38:A39"/>
    <mergeCell ref="A41:A42"/>
    <mergeCell ref="B44:B45"/>
    <mergeCell ref="A43:A45"/>
    <mergeCell ref="A47:A48"/>
    <mergeCell ref="A73:A74"/>
    <mergeCell ref="B73:B74"/>
    <mergeCell ref="A77:A78"/>
    <mergeCell ref="B77:B78"/>
    <mergeCell ref="B52:B56"/>
    <mergeCell ref="A57:A60"/>
    <mergeCell ref="B57:B60"/>
    <mergeCell ref="A61:A64"/>
    <mergeCell ref="B61:B64"/>
    <mergeCell ref="A67:A68"/>
    <mergeCell ref="A50:A51"/>
    <mergeCell ref="A49:M49"/>
    <mergeCell ref="B47:B48"/>
  </mergeCells>
  <printOptions/>
  <pageMargins left="0.31496062992125984" right="0.2755905511811024" top="0.5905511811023623" bottom="0.4724409448818898" header="0.31496062992125984" footer="0.2755905511811024"/>
  <pageSetup horizontalDpi="600" verticalDpi="600" orientation="landscape" paperSize="9" scale="85" r:id="rId1"/>
  <headerFooter differentFirst="1" alignWithMargins="0">
    <oddHeader>&amp;C&amp;P</oddHeader>
  </headerFooter>
  <rowBreaks count="5" manualBreakCount="5">
    <brk id="10" max="12" man="1"/>
    <brk id="15" max="12" man="1"/>
    <brk id="17" max="12" man="1"/>
    <brk id="24" max="255" man="1"/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view="pageBreakPreview" zoomScaleSheetLayoutView="100" zoomScalePageLayoutView="0" workbookViewId="0" topLeftCell="A1">
      <selection activeCell="B11" sqref="B11"/>
    </sheetView>
  </sheetViews>
  <sheetFormatPr defaultColWidth="9.125" defaultRowHeight="12.75"/>
  <cols>
    <col min="1" max="1" width="5.875" style="2" customWidth="1"/>
    <col min="2" max="2" width="28.125" style="2" customWidth="1"/>
    <col min="3" max="3" width="19.00390625" style="2" customWidth="1"/>
    <col min="4" max="10" width="8.50390625" style="2" customWidth="1"/>
    <col min="11" max="11" width="21.50390625" style="2" customWidth="1"/>
    <col min="12" max="12" width="10.625" style="2" customWidth="1"/>
    <col min="13" max="16384" width="9.125" style="2" customWidth="1"/>
  </cols>
  <sheetData>
    <row r="1" spans="1:12" ht="12.75">
      <c r="A1" s="4"/>
      <c r="B1" s="4"/>
      <c r="C1" s="4"/>
      <c r="D1" s="4"/>
      <c r="E1" s="4"/>
      <c r="F1" s="4"/>
      <c r="G1" s="6"/>
      <c r="H1" s="6"/>
      <c r="I1" s="6"/>
      <c r="J1" s="216" t="s">
        <v>375</v>
      </c>
      <c r="K1" s="216"/>
      <c r="L1" s="25"/>
    </row>
    <row r="2" spans="8:11" ht="12.75">
      <c r="H2" s="211" t="s">
        <v>376</v>
      </c>
      <c r="I2" s="212"/>
      <c r="J2" s="212"/>
      <c r="K2" s="212"/>
    </row>
    <row r="3" spans="1:12" ht="15">
      <c r="A3" s="220" t="s">
        <v>134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7"/>
    </row>
    <row r="4" ht="15">
      <c r="A4" s="34"/>
    </row>
    <row r="5" spans="1:12" ht="21.75" customHeight="1">
      <c r="A5" s="187" t="s">
        <v>107</v>
      </c>
      <c r="B5" s="187" t="s">
        <v>116</v>
      </c>
      <c r="C5" s="187" t="s">
        <v>117</v>
      </c>
      <c r="D5" s="208" t="s">
        <v>131</v>
      </c>
      <c r="E5" s="208"/>
      <c r="F5" s="208"/>
      <c r="G5" s="208"/>
      <c r="H5" s="208"/>
      <c r="I5" s="208"/>
      <c r="J5" s="208"/>
      <c r="K5" s="208"/>
      <c r="L5" s="35"/>
    </row>
    <row r="6" spans="1:12" ht="39.75" customHeight="1">
      <c r="A6" s="189"/>
      <c r="B6" s="189"/>
      <c r="C6" s="189"/>
      <c r="D6" s="23">
        <v>2013</v>
      </c>
      <c r="E6" s="23">
        <v>2014</v>
      </c>
      <c r="F6" s="23">
        <v>2015</v>
      </c>
      <c r="G6" s="23">
        <v>2016</v>
      </c>
      <c r="H6" s="23">
        <v>2017</v>
      </c>
      <c r="I6" s="23">
        <v>2018</v>
      </c>
      <c r="J6" s="23">
        <v>2019</v>
      </c>
      <c r="K6" s="23">
        <v>2020</v>
      </c>
      <c r="L6" s="36"/>
    </row>
    <row r="7" spans="1:12" s="38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37"/>
    </row>
    <row r="8" spans="1:12" ht="20.25" customHeight="1">
      <c r="A8" s="187" t="s">
        <v>106</v>
      </c>
      <c r="B8" s="208" t="s">
        <v>276</v>
      </c>
      <c r="C8" s="208"/>
      <c r="D8" s="208"/>
      <c r="E8" s="208"/>
      <c r="F8" s="208"/>
      <c r="G8" s="208"/>
      <c r="H8" s="208"/>
      <c r="I8" s="208"/>
      <c r="J8" s="208"/>
      <c r="K8" s="208"/>
      <c r="L8" s="35"/>
    </row>
    <row r="9" spans="1:12" ht="15.75" customHeight="1">
      <c r="A9" s="188"/>
      <c r="B9" s="63" t="s">
        <v>118</v>
      </c>
      <c r="C9" s="190" t="s">
        <v>7</v>
      </c>
      <c r="D9" s="18"/>
      <c r="E9" s="18"/>
      <c r="F9" s="18"/>
      <c r="G9" s="64"/>
      <c r="H9" s="64"/>
      <c r="I9" s="64"/>
      <c r="J9" s="64"/>
      <c r="K9" s="64"/>
      <c r="L9" s="39"/>
    </row>
    <row r="10" spans="1:12" ht="15">
      <c r="A10" s="188"/>
      <c r="B10" s="40" t="s">
        <v>8</v>
      </c>
      <c r="C10" s="191"/>
      <c r="D10" s="65">
        <v>6.8</v>
      </c>
      <c r="E10" s="61">
        <v>4.9</v>
      </c>
      <c r="F10" s="61">
        <v>4.86</v>
      </c>
      <c r="G10" s="61">
        <v>16.23</v>
      </c>
      <c r="H10" s="61">
        <v>31.79</v>
      </c>
      <c r="I10" s="66">
        <v>19</v>
      </c>
      <c r="J10" s="66">
        <v>17.8</v>
      </c>
      <c r="K10" s="66">
        <v>16.210897959183676</v>
      </c>
      <c r="L10" s="41"/>
    </row>
    <row r="11" spans="1:12" ht="15">
      <c r="A11" s="188"/>
      <c r="B11" s="40" t="s">
        <v>9</v>
      </c>
      <c r="C11" s="191"/>
      <c r="D11" s="65">
        <v>0</v>
      </c>
      <c r="E11" s="66">
        <v>10</v>
      </c>
      <c r="F11" s="61">
        <v>0.14</v>
      </c>
      <c r="G11" s="65">
        <v>0</v>
      </c>
      <c r="H11" s="65">
        <v>0</v>
      </c>
      <c r="I11" s="66">
        <v>2.0124795918367346</v>
      </c>
      <c r="J11" s="66">
        <v>2.2</v>
      </c>
      <c r="K11" s="66">
        <v>2.54534693877551</v>
      </c>
      <c r="L11" s="41"/>
    </row>
    <row r="12" spans="1:12" ht="15">
      <c r="A12" s="188"/>
      <c r="B12" s="67" t="s">
        <v>119</v>
      </c>
      <c r="C12" s="191"/>
      <c r="D12" s="49"/>
      <c r="E12" s="61"/>
      <c r="F12" s="61"/>
      <c r="G12" s="61"/>
      <c r="H12" s="61"/>
      <c r="I12" s="66"/>
      <c r="J12" s="66"/>
      <c r="K12" s="66"/>
      <c r="L12" s="41"/>
    </row>
    <row r="13" spans="1:12" ht="15">
      <c r="A13" s="188"/>
      <c r="B13" s="40" t="s">
        <v>10</v>
      </c>
      <c r="C13" s="191"/>
      <c r="D13" s="65">
        <v>0.96</v>
      </c>
      <c r="E13" s="61">
        <v>3.1</v>
      </c>
      <c r="F13" s="61">
        <v>2.5</v>
      </c>
      <c r="G13" s="61">
        <v>1.23</v>
      </c>
      <c r="H13" s="61">
        <v>0.81</v>
      </c>
      <c r="I13" s="66">
        <v>1.7068367346938778</v>
      </c>
      <c r="J13" s="66">
        <v>1.7</v>
      </c>
      <c r="K13" s="66">
        <v>2.158775510204082</v>
      </c>
      <c r="L13" s="41"/>
    </row>
    <row r="14" spans="1:12" ht="15">
      <c r="A14" s="188"/>
      <c r="B14" s="40" t="s">
        <v>11</v>
      </c>
      <c r="C14" s="191"/>
      <c r="D14" s="65">
        <v>0</v>
      </c>
      <c r="E14" s="65">
        <v>0</v>
      </c>
      <c r="F14" s="65">
        <v>0</v>
      </c>
      <c r="G14" s="61">
        <v>0.19</v>
      </c>
      <c r="H14" s="61">
        <v>0.43</v>
      </c>
      <c r="I14" s="66">
        <v>0.12305102040816324</v>
      </c>
      <c r="J14" s="66">
        <v>0.09110204081632652</v>
      </c>
      <c r="K14" s="66">
        <v>0.15563265306122448</v>
      </c>
      <c r="L14" s="41"/>
    </row>
    <row r="15" spans="1:12" ht="15">
      <c r="A15" s="188"/>
      <c r="B15" s="40" t="s">
        <v>13</v>
      </c>
      <c r="C15" s="191"/>
      <c r="D15" s="65">
        <v>1.4</v>
      </c>
      <c r="E15" s="61">
        <v>1.4</v>
      </c>
      <c r="F15" s="66">
        <v>5</v>
      </c>
      <c r="G15" s="61">
        <v>8.45</v>
      </c>
      <c r="H15" s="61">
        <v>16.07</v>
      </c>
      <c r="I15" s="66">
        <v>6.414530612244898</v>
      </c>
      <c r="J15" s="66">
        <v>6.5</v>
      </c>
      <c r="K15" s="66">
        <v>8.112979591836735</v>
      </c>
      <c r="L15" s="41"/>
    </row>
    <row r="16" spans="1:12" ht="15">
      <c r="A16" s="188"/>
      <c r="B16" s="40" t="s">
        <v>12</v>
      </c>
      <c r="C16" s="191"/>
      <c r="D16" s="65">
        <v>0.6</v>
      </c>
      <c r="E16" s="65">
        <v>0</v>
      </c>
      <c r="F16" s="65">
        <v>0</v>
      </c>
      <c r="G16" s="65">
        <v>0</v>
      </c>
      <c r="H16" s="65">
        <v>0</v>
      </c>
      <c r="I16" s="66">
        <v>0.11908163265306121</v>
      </c>
      <c r="J16" s="66">
        <v>0.08816326530612244</v>
      </c>
      <c r="K16" s="66">
        <v>0.15061224489795916</v>
      </c>
      <c r="L16" s="41"/>
    </row>
    <row r="17" spans="1:12" ht="15">
      <c r="A17" s="188"/>
      <c r="B17" s="40" t="s">
        <v>14</v>
      </c>
      <c r="C17" s="191"/>
      <c r="D17" s="65">
        <v>0.57</v>
      </c>
      <c r="E17" s="61">
        <v>0.3</v>
      </c>
      <c r="F17" s="61">
        <v>0.6</v>
      </c>
      <c r="G17" s="61">
        <v>0.84</v>
      </c>
      <c r="H17" s="65">
        <v>0</v>
      </c>
      <c r="I17" s="66">
        <v>0.45846428571428555</v>
      </c>
      <c r="J17" s="66">
        <v>0.5</v>
      </c>
      <c r="K17" s="66">
        <v>0.5798571428571426</v>
      </c>
      <c r="L17" s="41"/>
    </row>
    <row r="18" spans="1:12" ht="15">
      <c r="A18" s="188"/>
      <c r="B18" s="40" t="s">
        <v>277</v>
      </c>
      <c r="C18" s="191"/>
      <c r="D18" s="65">
        <v>0</v>
      </c>
      <c r="E18" s="61">
        <v>0.3</v>
      </c>
      <c r="F18" s="61">
        <v>0.64</v>
      </c>
      <c r="G18" s="61">
        <v>1.31</v>
      </c>
      <c r="H18" s="61">
        <v>0.93</v>
      </c>
      <c r="I18" s="66">
        <v>0.6311326530612245</v>
      </c>
      <c r="J18" s="66">
        <v>0.6</v>
      </c>
      <c r="K18" s="66">
        <v>0.7982448979591836</v>
      </c>
      <c r="L18" s="41"/>
    </row>
    <row r="19" spans="1:12" ht="15">
      <c r="A19" s="188"/>
      <c r="B19" s="40" t="s">
        <v>15</v>
      </c>
      <c r="C19" s="191"/>
      <c r="D19" s="65">
        <v>0.6</v>
      </c>
      <c r="E19" s="61">
        <v>0.5</v>
      </c>
      <c r="F19" s="65">
        <v>0</v>
      </c>
      <c r="G19" s="61">
        <v>0.21</v>
      </c>
      <c r="H19" s="61">
        <v>0.57</v>
      </c>
      <c r="I19" s="66">
        <v>0.37312244897959185</v>
      </c>
      <c r="J19" s="66">
        <v>0.4</v>
      </c>
      <c r="K19" s="66">
        <v>0.4719183673469388</v>
      </c>
      <c r="L19" s="41"/>
    </row>
    <row r="20" spans="1:12" ht="15">
      <c r="A20" s="188"/>
      <c r="B20" s="40" t="s">
        <v>16</v>
      </c>
      <c r="C20" s="191"/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6">
        <v>0.1</v>
      </c>
      <c r="J20" s="66">
        <v>0.2</v>
      </c>
      <c r="K20" s="66">
        <v>0.3</v>
      </c>
      <c r="L20" s="41"/>
    </row>
    <row r="21" spans="1:12" ht="15">
      <c r="A21" s="188"/>
      <c r="B21" s="40" t="s">
        <v>17</v>
      </c>
      <c r="C21" s="191"/>
      <c r="D21" s="65">
        <v>0</v>
      </c>
      <c r="E21" s="65">
        <v>0</v>
      </c>
      <c r="F21" s="61">
        <v>3.14</v>
      </c>
      <c r="G21" s="61">
        <v>0.18</v>
      </c>
      <c r="H21" s="65">
        <v>0</v>
      </c>
      <c r="I21" s="66">
        <v>0.6589183673469389</v>
      </c>
      <c r="J21" s="66">
        <v>0.7</v>
      </c>
      <c r="K21" s="66">
        <v>0.8333877551020409</v>
      </c>
      <c r="L21" s="41"/>
    </row>
    <row r="22" spans="1:12" ht="15">
      <c r="A22" s="188"/>
      <c r="B22" s="40" t="s">
        <v>18</v>
      </c>
      <c r="C22" s="191"/>
      <c r="D22" s="65">
        <v>0.98</v>
      </c>
      <c r="E22" s="65">
        <v>0</v>
      </c>
      <c r="F22" s="61">
        <v>2.42</v>
      </c>
      <c r="G22" s="61">
        <v>0.79</v>
      </c>
      <c r="H22" s="65">
        <v>0</v>
      </c>
      <c r="I22" s="66">
        <v>0.8315867346938772</v>
      </c>
      <c r="J22" s="66">
        <v>0.8</v>
      </c>
      <c r="K22" s="66">
        <v>1.0517755102040813</v>
      </c>
      <c r="L22" s="41"/>
    </row>
    <row r="23" spans="1:12" ht="15">
      <c r="A23" s="188"/>
      <c r="B23" s="40" t="s">
        <v>19</v>
      </c>
      <c r="C23" s="191"/>
      <c r="D23" s="65">
        <v>0</v>
      </c>
      <c r="E23" s="61">
        <v>0.9</v>
      </c>
      <c r="F23" s="61">
        <v>1.5</v>
      </c>
      <c r="G23" s="65">
        <v>0</v>
      </c>
      <c r="H23" s="61">
        <v>0.46</v>
      </c>
      <c r="I23" s="66">
        <v>0.5676224489795917</v>
      </c>
      <c r="J23" s="66">
        <v>0.6</v>
      </c>
      <c r="K23" s="66">
        <v>0.7179183673469387</v>
      </c>
      <c r="L23" s="41"/>
    </row>
    <row r="24" spans="1:12" ht="15">
      <c r="A24" s="188"/>
      <c r="B24" s="40" t="s">
        <v>27</v>
      </c>
      <c r="C24" s="191"/>
      <c r="D24" s="65">
        <v>0</v>
      </c>
      <c r="E24" s="65">
        <v>0</v>
      </c>
      <c r="F24" s="61">
        <v>4.7</v>
      </c>
      <c r="G24" s="61">
        <v>12.5</v>
      </c>
      <c r="H24" s="61">
        <v>14.88</v>
      </c>
      <c r="I24" s="66">
        <v>6.366897959183673</v>
      </c>
      <c r="J24" s="66">
        <v>7.2</v>
      </c>
      <c r="K24" s="66">
        <v>8.05273469387755</v>
      </c>
      <c r="L24" s="41"/>
    </row>
    <row r="25" spans="1:12" ht="15">
      <c r="A25" s="188"/>
      <c r="B25" s="40" t="s">
        <v>28</v>
      </c>
      <c r="C25" s="191"/>
      <c r="D25" s="65">
        <v>0.56</v>
      </c>
      <c r="E25" s="65">
        <v>0</v>
      </c>
      <c r="F25" s="65">
        <v>0.98</v>
      </c>
      <c r="G25" s="61">
        <v>2.48</v>
      </c>
      <c r="H25" s="61">
        <v>3.3</v>
      </c>
      <c r="I25" s="66">
        <v>1.4567653061224488</v>
      </c>
      <c r="J25" s="66">
        <v>1.6</v>
      </c>
      <c r="K25" s="66">
        <v>1.8424897959183673</v>
      </c>
      <c r="L25" s="41"/>
    </row>
    <row r="26" spans="1:12" ht="15">
      <c r="A26" s="188"/>
      <c r="B26" s="40" t="s">
        <v>29</v>
      </c>
      <c r="C26" s="191"/>
      <c r="D26" s="65">
        <v>0.35</v>
      </c>
      <c r="E26" s="65">
        <v>0</v>
      </c>
      <c r="F26" s="61">
        <v>1.2</v>
      </c>
      <c r="G26" s="65">
        <v>0</v>
      </c>
      <c r="H26" s="65">
        <v>0</v>
      </c>
      <c r="I26" s="66">
        <v>0.307627551020408</v>
      </c>
      <c r="J26" s="66">
        <v>0.3</v>
      </c>
      <c r="K26" s="66">
        <v>0.38908163265306106</v>
      </c>
      <c r="L26" s="41"/>
    </row>
    <row r="27" spans="1:12" ht="15">
      <c r="A27" s="188"/>
      <c r="B27" s="40" t="s">
        <v>30</v>
      </c>
      <c r="C27" s="191"/>
      <c r="D27" s="65">
        <v>7.3</v>
      </c>
      <c r="E27" s="65">
        <v>0</v>
      </c>
      <c r="F27" s="61">
        <v>1.3</v>
      </c>
      <c r="G27" s="66">
        <v>2.0124795918367346</v>
      </c>
      <c r="H27" s="61">
        <v>2.5</v>
      </c>
      <c r="I27" s="66">
        <v>2.599948979591836</v>
      </c>
      <c r="J27" s="66">
        <v>2.8</v>
      </c>
      <c r="K27" s="66">
        <v>3.2883673469387755</v>
      </c>
      <c r="L27" s="41"/>
    </row>
    <row r="28" spans="1:12" ht="15">
      <c r="A28" s="189"/>
      <c r="B28" s="40" t="s">
        <v>31</v>
      </c>
      <c r="C28" s="192"/>
      <c r="D28" s="65">
        <v>0</v>
      </c>
      <c r="E28" s="61">
        <v>3.86</v>
      </c>
      <c r="F28" s="61">
        <v>0.6</v>
      </c>
      <c r="G28" s="66">
        <v>2.0124795918367346</v>
      </c>
      <c r="H28" s="61">
        <v>0.85</v>
      </c>
      <c r="I28" s="66">
        <v>1.4508112244897955</v>
      </c>
      <c r="J28" s="66">
        <v>1.6</v>
      </c>
      <c r="K28" s="66">
        <v>1.834959183673469</v>
      </c>
      <c r="L28" s="41"/>
    </row>
    <row r="29" spans="1:12" ht="1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8">
        <v>11</v>
      </c>
      <c r="L29" s="41"/>
    </row>
    <row r="30" spans="1:12" ht="15.75" customHeight="1">
      <c r="A30" s="187" t="s">
        <v>213</v>
      </c>
      <c r="B30" s="217" t="s">
        <v>278</v>
      </c>
      <c r="C30" s="218"/>
      <c r="D30" s="218"/>
      <c r="E30" s="218"/>
      <c r="F30" s="218"/>
      <c r="G30" s="218"/>
      <c r="H30" s="218"/>
      <c r="I30" s="218"/>
      <c r="J30" s="218"/>
      <c r="K30" s="219"/>
      <c r="L30" s="35"/>
    </row>
    <row r="31" spans="1:12" ht="15.75" customHeight="1">
      <c r="A31" s="188"/>
      <c r="B31" s="63" t="s">
        <v>118</v>
      </c>
      <c r="C31" s="190" t="s">
        <v>32</v>
      </c>
      <c r="D31" s="18"/>
      <c r="E31" s="18"/>
      <c r="F31" s="18"/>
      <c r="G31" s="64"/>
      <c r="H31" s="64"/>
      <c r="I31" s="64"/>
      <c r="J31" s="64"/>
      <c r="K31" s="64"/>
      <c r="L31" s="42"/>
    </row>
    <row r="32" spans="1:12" ht="15">
      <c r="A32" s="188"/>
      <c r="B32" s="40" t="s">
        <v>8</v>
      </c>
      <c r="C32" s="191"/>
      <c r="D32" s="65">
        <v>143.207</v>
      </c>
      <c r="E32" s="66">
        <v>172</v>
      </c>
      <c r="F32" s="66">
        <v>206</v>
      </c>
      <c r="G32" s="61">
        <v>242.5</v>
      </c>
      <c r="H32" s="61">
        <v>282.9</v>
      </c>
      <c r="I32" s="61">
        <v>331.8</v>
      </c>
      <c r="J32" s="61">
        <v>384.5</v>
      </c>
      <c r="K32" s="61">
        <v>446.5</v>
      </c>
      <c r="L32" s="36"/>
    </row>
    <row r="33" spans="1:12" ht="15">
      <c r="A33" s="188"/>
      <c r="B33" s="40" t="s">
        <v>9</v>
      </c>
      <c r="C33" s="191"/>
      <c r="D33" s="65">
        <v>13.281</v>
      </c>
      <c r="E33" s="61">
        <v>6.6</v>
      </c>
      <c r="F33" s="66">
        <v>12</v>
      </c>
      <c r="G33" s="61">
        <v>14.1</v>
      </c>
      <c r="H33" s="61">
        <v>16.5</v>
      </c>
      <c r="I33" s="61">
        <v>19.3</v>
      </c>
      <c r="J33" s="61">
        <v>22.4</v>
      </c>
      <c r="K33" s="66">
        <v>26</v>
      </c>
      <c r="L33" s="36"/>
    </row>
    <row r="34" spans="1:12" ht="15">
      <c r="A34" s="188"/>
      <c r="B34" s="67" t="s">
        <v>119</v>
      </c>
      <c r="C34" s="191"/>
      <c r="D34" s="49"/>
      <c r="E34" s="61"/>
      <c r="F34" s="61"/>
      <c r="G34" s="61"/>
      <c r="H34" s="61"/>
      <c r="I34" s="61"/>
      <c r="J34" s="61"/>
      <c r="K34" s="61"/>
      <c r="L34" s="36"/>
    </row>
    <row r="35" spans="1:12" ht="15">
      <c r="A35" s="188"/>
      <c r="B35" s="40" t="s">
        <v>10</v>
      </c>
      <c r="C35" s="191"/>
      <c r="D35" s="65">
        <v>2.991</v>
      </c>
      <c r="E35" s="61">
        <v>5.5</v>
      </c>
      <c r="F35" s="61">
        <v>6.3</v>
      </c>
      <c r="G35" s="61">
        <v>7.4</v>
      </c>
      <c r="H35" s="61">
        <v>8.7</v>
      </c>
      <c r="I35" s="61">
        <v>10.1</v>
      </c>
      <c r="J35" s="61">
        <v>11.8</v>
      </c>
      <c r="K35" s="61">
        <v>13.7</v>
      </c>
      <c r="L35" s="36"/>
    </row>
    <row r="36" spans="1:12" ht="15">
      <c r="A36" s="188"/>
      <c r="B36" s="40" t="s">
        <v>11</v>
      </c>
      <c r="C36" s="191"/>
      <c r="D36" s="65">
        <v>1.797</v>
      </c>
      <c r="E36" s="61">
        <v>2.4</v>
      </c>
      <c r="F36" s="65">
        <v>2.991</v>
      </c>
      <c r="G36" s="61">
        <v>3.5</v>
      </c>
      <c r="H36" s="61">
        <v>4.1</v>
      </c>
      <c r="I36" s="61">
        <v>4.8</v>
      </c>
      <c r="J36" s="61">
        <v>5.6</v>
      </c>
      <c r="K36" s="61">
        <v>6.5</v>
      </c>
      <c r="L36" s="36"/>
    </row>
    <row r="37" spans="1:12" ht="15">
      <c r="A37" s="188"/>
      <c r="B37" s="40" t="s">
        <v>13</v>
      </c>
      <c r="C37" s="191"/>
      <c r="D37" s="65">
        <v>2.991</v>
      </c>
      <c r="E37" s="61">
        <v>6.7</v>
      </c>
      <c r="F37" s="61">
        <v>7.5</v>
      </c>
      <c r="G37" s="61">
        <v>8.8</v>
      </c>
      <c r="H37" s="61">
        <v>10.3</v>
      </c>
      <c r="I37" s="61">
        <v>12.1</v>
      </c>
      <c r="J37" s="66">
        <v>14</v>
      </c>
      <c r="K37" s="61">
        <v>16.3</v>
      </c>
      <c r="L37" s="36"/>
    </row>
    <row r="38" spans="1:12" ht="15">
      <c r="A38" s="188"/>
      <c r="B38" s="40" t="s">
        <v>12</v>
      </c>
      <c r="C38" s="191"/>
      <c r="D38" s="65">
        <v>6.548</v>
      </c>
      <c r="E38" s="61">
        <v>6.8</v>
      </c>
      <c r="F38" s="61">
        <v>7.5</v>
      </c>
      <c r="G38" s="61">
        <v>8.8</v>
      </c>
      <c r="H38" s="61">
        <v>10.3</v>
      </c>
      <c r="I38" s="61">
        <v>12.1</v>
      </c>
      <c r="J38" s="66">
        <v>14</v>
      </c>
      <c r="K38" s="61">
        <v>16.3</v>
      </c>
      <c r="L38" s="36"/>
    </row>
    <row r="39" spans="1:12" ht="15">
      <c r="A39" s="188"/>
      <c r="B39" s="40" t="s">
        <v>14</v>
      </c>
      <c r="C39" s="191"/>
      <c r="D39" s="65">
        <v>2.411</v>
      </c>
      <c r="E39" s="61">
        <v>6.7</v>
      </c>
      <c r="F39" s="61">
        <v>7.5</v>
      </c>
      <c r="G39" s="61">
        <v>8.8</v>
      </c>
      <c r="H39" s="61">
        <v>10.3</v>
      </c>
      <c r="I39" s="61">
        <v>12.1</v>
      </c>
      <c r="J39" s="61">
        <v>14.1</v>
      </c>
      <c r="K39" s="61">
        <v>16.3</v>
      </c>
      <c r="L39" s="36"/>
    </row>
    <row r="40" spans="1:12" ht="15">
      <c r="A40" s="188"/>
      <c r="B40" s="40" t="s">
        <v>277</v>
      </c>
      <c r="C40" s="191"/>
      <c r="D40" s="65">
        <v>0.81</v>
      </c>
      <c r="E40" s="61">
        <v>1.2</v>
      </c>
      <c r="F40" s="61">
        <v>1.5</v>
      </c>
      <c r="G40" s="61">
        <v>1.8</v>
      </c>
      <c r="H40" s="61">
        <v>2.1</v>
      </c>
      <c r="I40" s="61">
        <v>2.4</v>
      </c>
      <c r="J40" s="61">
        <v>2.8</v>
      </c>
      <c r="K40" s="61">
        <v>3.3</v>
      </c>
      <c r="L40" s="36"/>
    </row>
    <row r="41" spans="1:12" ht="15">
      <c r="A41" s="188"/>
      <c r="B41" s="40" t="s">
        <v>15</v>
      </c>
      <c r="C41" s="191"/>
      <c r="D41" s="65">
        <v>6.023</v>
      </c>
      <c r="E41" s="65">
        <v>7</v>
      </c>
      <c r="F41" s="65">
        <v>8.011</v>
      </c>
      <c r="G41" s="61">
        <v>9.4</v>
      </c>
      <c r="H41" s="66">
        <v>11</v>
      </c>
      <c r="I41" s="61">
        <v>12.9</v>
      </c>
      <c r="J41" s="61">
        <v>14.9</v>
      </c>
      <c r="K41" s="61">
        <v>17.3</v>
      </c>
      <c r="L41" s="36"/>
    </row>
    <row r="42" spans="1:12" ht="15">
      <c r="A42" s="188"/>
      <c r="B42" s="40" t="s">
        <v>16</v>
      </c>
      <c r="C42" s="191"/>
      <c r="D42" s="65">
        <v>0.348</v>
      </c>
      <c r="E42" s="61">
        <v>1.2</v>
      </c>
      <c r="F42" s="61">
        <v>1.5</v>
      </c>
      <c r="G42" s="61">
        <v>1.8</v>
      </c>
      <c r="H42" s="61">
        <v>2.1</v>
      </c>
      <c r="I42" s="61">
        <v>2.4</v>
      </c>
      <c r="J42" s="61">
        <v>2.8</v>
      </c>
      <c r="K42" s="61">
        <v>3.3</v>
      </c>
      <c r="L42" s="36"/>
    </row>
    <row r="43" spans="1:12" ht="15">
      <c r="A43" s="188"/>
      <c r="B43" s="40" t="s">
        <v>17</v>
      </c>
      <c r="C43" s="191"/>
      <c r="D43" s="65">
        <v>1.96</v>
      </c>
      <c r="E43" s="61">
        <v>6</v>
      </c>
      <c r="F43" s="61">
        <v>7.5</v>
      </c>
      <c r="G43" s="61">
        <v>8.8</v>
      </c>
      <c r="H43" s="61">
        <v>10.3</v>
      </c>
      <c r="I43" s="61">
        <v>12.1</v>
      </c>
      <c r="J43" s="66">
        <v>14</v>
      </c>
      <c r="K43" s="61">
        <v>16.3</v>
      </c>
      <c r="L43" s="36"/>
    </row>
    <row r="44" spans="1:12" ht="15">
      <c r="A44" s="188"/>
      <c r="B44" s="40" t="s">
        <v>18</v>
      </c>
      <c r="C44" s="191"/>
      <c r="D44" s="65">
        <v>4.844</v>
      </c>
      <c r="E44" s="61">
        <v>3.7</v>
      </c>
      <c r="F44" s="61">
        <v>4.2</v>
      </c>
      <c r="G44" s="61">
        <v>4.9</v>
      </c>
      <c r="H44" s="61">
        <v>5.8</v>
      </c>
      <c r="I44" s="61">
        <v>6.8</v>
      </c>
      <c r="J44" s="61">
        <v>7.8</v>
      </c>
      <c r="K44" s="61">
        <v>9.1</v>
      </c>
      <c r="L44" s="36"/>
    </row>
    <row r="45" spans="1:12" ht="15">
      <c r="A45" s="188"/>
      <c r="B45" s="40" t="s">
        <v>19</v>
      </c>
      <c r="C45" s="191"/>
      <c r="D45" s="65">
        <v>8.011</v>
      </c>
      <c r="E45" s="61">
        <v>9.8</v>
      </c>
      <c r="F45" s="66">
        <v>12</v>
      </c>
      <c r="G45" s="61">
        <v>14.1</v>
      </c>
      <c r="H45" s="61">
        <v>16.5</v>
      </c>
      <c r="I45" s="61">
        <v>19.3</v>
      </c>
      <c r="J45" s="61">
        <v>22.4</v>
      </c>
      <c r="K45" s="66">
        <v>26</v>
      </c>
      <c r="L45" s="36"/>
    </row>
    <row r="46" spans="1:12" ht="15">
      <c r="A46" s="188"/>
      <c r="B46" s="40" t="s">
        <v>27</v>
      </c>
      <c r="C46" s="191"/>
      <c r="D46" s="65">
        <v>4.199</v>
      </c>
      <c r="E46" s="61">
        <v>8.4</v>
      </c>
      <c r="F46" s="184">
        <v>9</v>
      </c>
      <c r="G46" s="61">
        <v>10.6</v>
      </c>
      <c r="H46" s="61">
        <v>12.4</v>
      </c>
      <c r="I46" s="61">
        <v>14.5</v>
      </c>
      <c r="J46" s="61">
        <v>16.8</v>
      </c>
      <c r="K46" s="61">
        <v>19.5</v>
      </c>
      <c r="L46" s="36"/>
    </row>
    <row r="47" spans="1:12" ht="15">
      <c r="A47" s="188"/>
      <c r="B47" s="40" t="s">
        <v>28</v>
      </c>
      <c r="C47" s="191"/>
      <c r="D47" s="65">
        <v>2.023</v>
      </c>
      <c r="E47" s="61">
        <v>4.2</v>
      </c>
      <c r="F47" s="65">
        <v>5</v>
      </c>
      <c r="G47" s="61">
        <v>5.9</v>
      </c>
      <c r="H47" s="61">
        <v>6.9</v>
      </c>
      <c r="I47" s="61">
        <v>8.1</v>
      </c>
      <c r="J47" s="61">
        <v>9.3</v>
      </c>
      <c r="K47" s="61">
        <v>10.8</v>
      </c>
      <c r="L47" s="36"/>
    </row>
    <row r="48" spans="1:12" ht="15">
      <c r="A48" s="188"/>
      <c r="B48" s="40" t="s">
        <v>29</v>
      </c>
      <c r="C48" s="191"/>
      <c r="D48" s="65">
        <v>0.947</v>
      </c>
      <c r="E48" s="61">
        <v>2.5</v>
      </c>
      <c r="F48" s="65">
        <v>2.991</v>
      </c>
      <c r="G48" s="61">
        <v>3.5</v>
      </c>
      <c r="H48" s="61">
        <v>4.1</v>
      </c>
      <c r="I48" s="61">
        <v>4.8</v>
      </c>
      <c r="J48" s="61">
        <v>5.6</v>
      </c>
      <c r="K48" s="61">
        <v>6.5</v>
      </c>
      <c r="L48" s="36"/>
    </row>
    <row r="49" spans="1:12" ht="15">
      <c r="A49" s="188"/>
      <c r="B49" s="40" t="s">
        <v>30</v>
      </c>
      <c r="C49" s="191"/>
      <c r="D49" s="65">
        <v>16.113</v>
      </c>
      <c r="E49" s="66">
        <v>11</v>
      </c>
      <c r="F49" s="66">
        <v>12</v>
      </c>
      <c r="G49" s="61">
        <v>14.1</v>
      </c>
      <c r="H49" s="61">
        <v>16.5</v>
      </c>
      <c r="I49" s="61">
        <v>19.3</v>
      </c>
      <c r="J49" s="61">
        <v>22.4</v>
      </c>
      <c r="K49" s="66">
        <v>26</v>
      </c>
      <c r="L49" s="36"/>
    </row>
    <row r="50" spans="1:12" ht="15">
      <c r="A50" s="189"/>
      <c r="B50" s="40" t="s">
        <v>31</v>
      </c>
      <c r="C50" s="192"/>
      <c r="D50" s="65">
        <v>0.07</v>
      </c>
      <c r="E50" s="61">
        <v>2.3</v>
      </c>
      <c r="F50" s="61">
        <v>2.5</v>
      </c>
      <c r="G50" s="61">
        <v>2.9</v>
      </c>
      <c r="H50" s="61">
        <v>3.4</v>
      </c>
      <c r="I50" s="66">
        <v>4</v>
      </c>
      <c r="J50" s="61">
        <v>4.7</v>
      </c>
      <c r="K50" s="61">
        <v>5.4</v>
      </c>
      <c r="L50" s="36"/>
    </row>
    <row r="51" spans="1:12" ht="1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  <c r="H51" s="8">
        <v>8</v>
      </c>
      <c r="I51" s="8">
        <v>9</v>
      </c>
      <c r="J51" s="8">
        <v>10</v>
      </c>
      <c r="K51" s="8">
        <v>11</v>
      </c>
      <c r="L51" s="36"/>
    </row>
    <row r="52" spans="1:11" ht="33" customHeight="1">
      <c r="A52" s="213" t="s">
        <v>215</v>
      </c>
      <c r="B52" s="208" t="s">
        <v>272</v>
      </c>
      <c r="C52" s="208"/>
      <c r="D52" s="208"/>
      <c r="E52" s="208"/>
      <c r="F52" s="208"/>
      <c r="G52" s="208"/>
      <c r="H52" s="208"/>
      <c r="I52" s="208"/>
      <c r="J52" s="208"/>
      <c r="K52" s="208"/>
    </row>
    <row r="53" spans="1:11" ht="15.75" customHeight="1">
      <c r="A53" s="214"/>
      <c r="B53" s="63" t="s">
        <v>118</v>
      </c>
      <c r="C53" s="190" t="s">
        <v>179</v>
      </c>
      <c r="D53" s="8"/>
      <c r="E53" s="8"/>
      <c r="F53" s="8"/>
      <c r="G53" s="8"/>
      <c r="H53" s="8"/>
      <c r="I53" s="8"/>
      <c r="J53" s="8"/>
      <c r="K53" s="8"/>
    </row>
    <row r="54" spans="1:14" ht="15">
      <c r="A54" s="214"/>
      <c r="B54" s="40" t="s">
        <v>8</v>
      </c>
      <c r="C54" s="191"/>
      <c r="D54" s="65" t="s">
        <v>183</v>
      </c>
      <c r="E54" s="66" t="s">
        <v>183</v>
      </c>
      <c r="F54" s="66" t="s">
        <v>183</v>
      </c>
      <c r="G54" s="66" t="s">
        <v>183</v>
      </c>
      <c r="H54" s="66" t="s">
        <v>183</v>
      </c>
      <c r="I54" s="66" t="s">
        <v>183</v>
      </c>
      <c r="J54" s="66" t="s">
        <v>183</v>
      </c>
      <c r="K54" s="66" t="s">
        <v>183</v>
      </c>
      <c r="M54" s="43"/>
      <c r="N54" s="43"/>
    </row>
    <row r="55" spans="1:14" ht="15">
      <c r="A55" s="214"/>
      <c r="B55" s="40" t="s">
        <v>9</v>
      </c>
      <c r="C55" s="191"/>
      <c r="D55" s="65" t="s">
        <v>183</v>
      </c>
      <c r="E55" s="66" t="s">
        <v>183</v>
      </c>
      <c r="F55" s="66" t="s">
        <v>183</v>
      </c>
      <c r="G55" s="66" t="s">
        <v>183</v>
      </c>
      <c r="H55" s="66" t="s">
        <v>183</v>
      </c>
      <c r="I55" s="66" t="s">
        <v>183</v>
      </c>
      <c r="J55" s="66" t="s">
        <v>183</v>
      </c>
      <c r="K55" s="66" t="s">
        <v>183</v>
      </c>
      <c r="M55" s="43"/>
      <c r="N55" s="43"/>
    </row>
    <row r="56" spans="1:14" ht="15">
      <c r="A56" s="214"/>
      <c r="B56" s="67" t="s">
        <v>119</v>
      </c>
      <c r="C56" s="191"/>
      <c r="D56" s="49"/>
      <c r="E56" s="66"/>
      <c r="F56" s="66"/>
      <c r="G56" s="66"/>
      <c r="H56" s="66"/>
      <c r="I56" s="66"/>
      <c r="J56" s="66"/>
      <c r="K56" s="66"/>
      <c r="M56" s="43"/>
      <c r="N56" s="43"/>
    </row>
    <row r="57" spans="1:14" ht="15">
      <c r="A57" s="214"/>
      <c r="B57" s="40" t="s">
        <v>10</v>
      </c>
      <c r="C57" s="191"/>
      <c r="D57" s="65" t="s">
        <v>183</v>
      </c>
      <c r="E57" s="66" t="s">
        <v>183</v>
      </c>
      <c r="F57" s="66" t="s">
        <v>183</v>
      </c>
      <c r="G57" s="66" t="s">
        <v>183</v>
      </c>
      <c r="H57" s="66" t="s">
        <v>183</v>
      </c>
      <c r="I57" s="66" t="s">
        <v>183</v>
      </c>
      <c r="J57" s="66" t="s">
        <v>183</v>
      </c>
      <c r="K57" s="66" t="s">
        <v>183</v>
      </c>
      <c r="M57" s="43"/>
      <c r="N57" s="43"/>
    </row>
    <row r="58" spans="1:14" ht="15">
      <c r="A58" s="214"/>
      <c r="B58" s="40" t="s">
        <v>11</v>
      </c>
      <c r="C58" s="191"/>
      <c r="D58" s="65" t="s">
        <v>183</v>
      </c>
      <c r="E58" s="66" t="s">
        <v>183</v>
      </c>
      <c r="F58" s="66" t="s">
        <v>183</v>
      </c>
      <c r="G58" s="66" t="s">
        <v>183</v>
      </c>
      <c r="H58" s="66" t="s">
        <v>183</v>
      </c>
      <c r="I58" s="66" t="s">
        <v>183</v>
      </c>
      <c r="J58" s="66" t="s">
        <v>183</v>
      </c>
      <c r="K58" s="66" t="s">
        <v>183</v>
      </c>
      <c r="M58" s="43"/>
      <c r="N58" s="43"/>
    </row>
    <row r="59" spans="1:14" ht="15">
      <c r="A59" s="214"/>
      <c r="B59" s="40" t="s">
        <v>13</v>
      </c>
      <c r="C59" s="191"/>
      <c r="D59" s="65" t="s">
        <v>183</v>
      </c>
      <c r="E59" s="66" t="s">
        <v>183</v>
      </c>
      <c r="F59" s="66" t="s">
        <v>183</v>
      </c>
      <c r="G59" s="66" t="s">
        <v>183</v>
      </c>
      <c r="H59" s="66" t="s">
        <v>183</v>
      </c>
      <c r="I59" s="66" t="s">
        <v>183</v>
      </c>
      <c r="J59" s="66" t="s">
        <v>183</v>
      </c>
      <c r="K59" s="66" t="s">
        <v>183</v>
      </c>
      <c r="M59" s="43"/>
      <c r="N59" s="43"/>
    </row>
    <row r="60" spans="1:14" ht="15">
      <c r="A60" s="214"/>
      <c r="B60" s="40" t="s">
        <v>12</v>
      </c>
      <c r="C60" s="191"/>
      <c r="D60" s="65" t="s">
        <v>183</v>
      </c>
      <c r="E60" s="66" t="s">
        <v>183</v>
      </c>
      <c r="F60" s="66" t="s">
        <v>183</v>
      </c>
      <c r="G60" s="66" t="s">
        <v>183</v>
      </c>
      <c r="H60" s="66" t="s">
        <v>183</v>
      </c>
      <c r="I60" s="66" t="s">
        <v>183</v>
      </c>
      <c r="J60" s="66" t="s">
        <v>183</v>
      </c>
      <c r="K60" s="66" t="s">
        <v>183</v>
      </c>
      <c r="M60" s="43"/>
      <c r="N60" s="43"/>
    </row>
    <row r="61" spans="1:14" ht="15">
      <c r="A61" s="214"/>
      <c r="B61" s="40" t="s">
        <v>14</v>
      </c>
      <c r="C61" s="191"/>
      <c r="D61" s="65" t="s">
        <v>183</v>
      </c>
      <c r="E61" s="66" t="s">
        <v>183</v>
      </c>
      <c r="F61" s="66" t="s">
        <v>183</v>
      </c>
      <c r="G61" s="66" t="s">
        <v>183</v>
      </c>
      <c r="H61" s="66" t="s">
        <v>183</v>
      </c>
      <c r="I61" s="66" t="s">
        <v>183</v>
      </c>
      <c r="J61" s="66" t="s">
        <v>183</v>
      </c>
      <c r="K61" s="66" t="s">
        <v>183</v>
      </c>
      <c r="M61" s="43"/>
      <c r="N61" s="43"/>
    </row>
    <row r="62" spans="1:14" ht="15">
      <c r="A62" s="214"/>
      <c r="B62" s="40" t="s">
        <v>277</v>
      </c>
      <c r="C62" s="191"/>
      <c r="D62" s="65" t="s">
        <v>183</v>
      </c>
      <c r="E62" s="66" t="s">
        <v>183</v>
      </c>
      <c r="F62" s="66" t="s">
        <v>183</v>
      </c>
      <c r="G62" s="66" t="s">
        <v>183</v>
      </c>
      <c r="H62" s="66" t="s">
        <v>183</v>
      </c>
      <c r="I62" s="66" t="s">
        <v>183</v>
      </c>
      <c r="J62" s="66" t="s">
        <v>183</v>
      </c>
      <c r="K62" s="66" t="s">
        <v>183</v>
      </c>
      <c r="M62" s="43"/>
      <c r="N62" s="43"/>
    </row>
    <row r="63" spans="1:14" ht="15">
      <c r="A63" s="214"/>
      <c r="B63" s="40" t="s">
        <v>15</v>
      </c>
      <c r="C63" s="191"/>
      <c r="D63" s="65" t="s">
        <v>183</v>
      </c>
      <c r="E63" s="66" t="s">
        <v>183</v>
      </c>
      <c r="F63" s="66" t="s">
        <v>183</v>
      </c>
      <c r="G63" s="66" t="s">
        <v>183</v>
      </c>
      <c r="H63" s="66" t="s">
        <v>183</v>
      </c>
      <c r="I63" s="66" t="s">
        <v>183</v>
      </c>
      <c r="J63" s="66" t="s">
        <v>183</v>
      </c>
      <c r="K63" s="66" t="s">
        <v>183</v>
      </c>
      <c r="M63" s="43"/>
      <c r="N63" s="43"/>
    </row>
    <row r="64" spans="1:14" ht="15">
      <c r="A64" s="214"/>
      <c r="B64" s="40" t="s">
        <v>16</v>
      </c>
      <c r="C64" s="191"/>
      <c r="D64" s="65" t="s">
        <v>183</v>
      </c>
      <c r="E64" s="66" t="s">
        <v>183</v>
      </c>
      <c r="F64" s="66" t="s">
        <v>183</v>
      </c>
      <c r="G64" s="66" t="s">
        <v>183</v>
      </c>
      <c r="H64" s="66" t="s">
        <v>183</v>
      </c>
      <c r="I64" s="66" t="s">
        <v>183</v>
      </c>
      <c r="J64" s="66" t="s">
        <v>183</v>
      </c>
      <c r="K64" s="66" t="s">
        <v>183</v>
      </c>
      <c r="M64" s="43"/>
      <c r="N64" s="43"/>
    </row>
    <row r="65" spans="1:14" ht="15">
      <c r="A65" s="214"/>
      <c r="B65" s="40" t="s">
        <v>17</v>
      </c>
      <c r="C65" s="191"/>
      <c r="D65" s="65" t="s">
        <v>183</v>
      </c>
      <c r="E65" s="66" t="s">
        <v>183</v>
      </c>
      <c r="F65" s="66" t="s">
        <v>183</v>
      </c>
      <c r="G65" s="66" t="s">
        <v>183</v>
      </c>
      <c r="H65" s="66" t="s">
        <v>183</v>
      </c>
      <c r="I65" s="66" t="s">
        <v>183</v>
      </c>
      <c r="J65" s="66" t="s">
        <v>183</v>
      </c>
      <c r="K65" s="66" t="s">
        <v>183</v>
      </c>
      <c r="M65" s="43"/>
      <c r="N65" s="43"/>
    </row>
    <row r="66" spans="1:14" ht="15">
      <c r="A66" s="214"/>
      <c r="B66" s="40" t="s">
        <v>18</v>
      </c>
      <c r="C66" s="191"/>
      <c r="D66" s="65" t="s">
        <v>183</v>
      </c>
      <c r="E66" s="66" t="s">
        <v>183</v>
      </c>
      <c r="F66" s="66" t="s">
        <v>183</v>
      </c>
      <c r="G66" s="66" t="s">
        <v>183</v>
      </c>
      <c r="H66" s="66" t="s">
        <v>183</v>
      </c>
      <c r="I66" s="66" t="s">
        <v>183</v>
      </c>
      <c r="J66" s="66" t="s">
        <v>183</v>
      </c>
      <c r="K66" s="66" t="s">
        <v>183</v>
      </c>
      <c r="M66" s="43"/>
      <c r="N66" s="43"/>
    </row>
    <row r="67" spans="1:14" ht="15">
      <c r="A67" s="214"/>
      <c r="B67" s="40" t="s">
        <v>19</v>
      </c>
      <c r="C67" s="191"/>
      <c r="D67" s="65">
        <v>1</v>
      </c>
      <c r="E67" s="66">
        <v>66</v>
      </c>
      <c r="F67" s="66" t="s">
        <v>183</v>
      </c>
      <c r="G67" s="66" t="s">
        <v>183</v>
      </c>
      <c r="H67" s="66" t="s">
        <v>183</v>
      </c>
      <c r="I67" s="66" t="s">
        <v>183</v>
      </c>
      <c r="J67" s="66" t="s">
        <v>183</v>
      </c>
      <c r="K67" s="66" t="s">
        <v>183</v>
      </c>
      <c r="M67" s="43"/>
      <c r="N67" s="43"/>
    </row>
    <row r="68" spans="1:14" ht="15">
      <c r="A68" s="214"/>
      <c r="B68" s="40" t="s">
        <v>27</v>
      </c>
      <c r="C68" s="191"/>
      <c r="D68" s="65">
        <v>60</v>
      </c>
      <c r="E68" s="66">
        <v>84</v>
      </c>
      <c r="F68" s="66" t="s">
        <v>183</v>
      </c>
      <c r="G68" s="66" t="s">
        <v>183</v>
      </c>
      <c r="H68" s="66" t="s">
        <v>183</v>
      </c>
      <c r="I68" s="66" t="s">
        <v>183</v>
      </c>
      <c r="J68" s="66" t="s">
        <v>183</v>
      </c>
      <c r="K68" s="66" t="s">
        <v>183</v>
      </c>
      <c r="M68" s="43"/>
      <c r="N68" s="43"/>
    </row>
    <row r="69" spans="1:14" ht="15">
      <c r="A69" s="214"/>
      <c r="B69" s="40" t="s">
        <v>28</v>
      </c>
      <c r="C69" s="191"/>
      <c r="D69" s="65" t="s">
        <v>183</v>
      </c>
      <c r="E69" s="66" t="s">
        <v>183</v>
      </c>
      <c r="F69" s="66" t="s">
        <v>183</v>
      </c>
      <c r="G69" s="66" t="s">
        <v>183</v>
      </c>
      <c r="H69" s="66" t="s">
        <v>183</v>
      </c>
      <c r="I69" s="66" t="s">
        <v>183</v>
      </c>
      <c r="J69" s="66" t="s">
        <v>183</v>
      </c>
      <c r="K69" s="66" t="s">
        <v>183</v>
      </c>
      <c r="M69" s="43"/>
      <c r="N69" s="43"/>
    </row>
    <row r="70" spans="1:14" ht="15">
      <c r="A70" s="214"/>
      <c r="B70" s="40" t="s">
        <v>29</v>
      </c>
      <c r="C70" s="191"/>
      <c r="D70" s="65" t="s">
        <v>183</v>
      </c>
      <c r="E70" s="66" t="s">
        <v>183</v>
      </c>
      <c r="F70" s="66" t="s">
        <v>183</v>
      </c>
      <c r="G70" s="66" t="s">
        <v>183</v>
      </c>
      <c r="H70" s="66" t="s">
        <v>183</v>
      </c>
      <c r="I70" s="66" t="s">
        <v>183</v>
      </c>
      <c r="J70" s="66" t="s">
        <v>183</v>
      </c>
      <c r="K70" s="66" t="s">
        <v>183</v>
      </c>
      <c r="M70" s="43"/>
      <c r="N70" s="43"/>
    </row>
    <row r="71" spans="1:14" ht="15">
      <c r="A71" s="214"/>
      <c r="B71" s="40" t="s">
        <v>30</v>
      </c>
      <c r="C71" s="191"/>
      <c r="D71" s="65" t="s">
        <v>183</v>
      </c>
      <c r="E71" s="66" t="s">
        <v>183</v>
      </c>
      <c r="F71" s="66" t="s">
        <v>183</v>
      </c>
      <c r="G71" s="66" t="s">
        <v>183</v>
      </c>
      <c r="H71" s="66" t="s">
        <v>183</v>
      </c>
      <c r="I71" s="66" t="s">
        <v>183</v>
      </c>
      <c r="J71" s="66" t="s">
        <v>183</v>
      </c>
      <c r="K71" s="66" t="s">
        <v>183</v>
      </c>
      <c r="M71" s="43"/>
      <c r="N71" s="43"/>
    </row>
    <row r="72" spans="1:14" ht="15">
      <c r="A72" s="215"/>
      <c r="B72" s="40" t="s">
        <v>31</v>
      </c>
      <c r="C72" s="192"/>
      <c r="D72" s="65" t="s">
        <v>183</v>
      </c>
      <c r="E72" s="66" t="s">
        <v>183</v>
      </c>
      <c r="F72" s="66" t="s">
        <v>183</v>
      </c>
      <c r="G72" s="66" t="s">
        <v>183</v>
      </c>
      <c r="H72" s="66" t="s">
        <v>183</v>
      </c>
      <c r="I72" s="66" t="s">
        <v>183</v>
      </c>
      <c r="J72" s="66" t="s">
        <v>183</v>
      </c>
      <c r="K72" s="66" t="s">
        <v>183</v>
      </c>
      <c r="M72" s="43"/>
      <c r="N72" s="43"/>
    </row>
    <row r="73" spans="1:14" ht="15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8">
        <v>7</v>
      </c>
      <c r="H73" s="8">
        <v>8</v>
      </c>
      <c r="I73" s="8">
        <v>9</v>
      </c>
      <c r="J73" s="8">
        <v>10</v>
      </c>
      <c r="K73" s="8">
        <v>11</v>
      </c>
      <c r="M73" s="43"/>
      <c r="N73" s="43"/>
    </row>
    <row r="74" spans="1:11" ht="33.75" customHeight="1">
      <c r="A74" s="213" t="s">
        <v>216</v>
      </c>
      <c r="B74" s="208" t="s">
        <v>279</v>
      </c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5.75" customHeight="1">
      <c r="A75" s="214"/>
      <c r="B75" s="63" t="s">
        <v>118</v>
      </c>
      <c r="C75" s="190" t="s">
        <v>33</v>
      </c>
      <c r="D75" s="66"/>
      <c r="E75" s="66"/>
      <c r="F75" s="66"/>
      <c r="G75" s="66"/>
      <c r="H75" s="66"/>
      <c r="I75" s="66"/>
      <c r="J75" s="66"/>
      <c r="K75" s="66"/>
    </row>
    <row r="76" spans="1:11" ht="15">
      <c r="A76" s="214"/>
      <c r="B76" s="40" t="s">
        <v>8</v>
      </c>
      <c r="C76" s="191"/>
      <c r="D76" s="66" t="s">
        <v>183</v>
      </c>
      <c r="E76" s="68">
        <v>1</v>
      </c>
      <c r="F76" s="66" t="s">
        <v>183</v>
      </c>
      <c r="G76" s="66" t="s">
        <v>183</v>
      </c>
      <c r="H76" s="66" t="s">
        <v>183</v>
      </c>
      <c r="I76" s="66" t="s">
        <v>183</v>
      </c>
      <c r="J76" s="66" t="s">
        <v>183</v>
      </c>
      <c r="K76" s="66" t="s">
        <v>183</v>
      </c>
    </row>
    <row r="77" spans="1:11" ht="15">
      <c r="A77" s="214"/>
      <c r="B77" s="40" t="s">
        <v>9</v>
      </c>
      <c r="C77" s="191"/>
      <c r="D77" s="66" t="s">
        <v>183</v>
      </c>
      <c r="E77" s="66" t="s">
        <v>183</v>
      </c>
      <c r="F77" s="66" t="s">
        <v>183</v>
      </c>
      <c r="G77" s="66" t="s">
        <v>183</v>
      </c>
      <c r="H77" s="66" t="s">
        <v>183</v>
      </c>
      <c r="I77" s="66" t="s">
        <v>183</v>
      </c>
      <c r="J77" s="66" t="s">
        <v>183</v>
      </c>
      <c r="K77" s="66" t="s">
        <v>183</v>
      </c>
    </row>
    <row r="78" spans="1:11" ht="15">
      <c r="A78" s="214"/>
      <c r="B78" s="67" t="s">
        <v>119</v>
      </c>
      <c r="C78" s="191"/>
      <c r="D78" s="66"/>
      <c r="E78" s="66"/>
      <c r="F78" s="66"/>
      <c r="G78" s="66"/>
      <c r="H78" s="68"/>
      <c r="I78" s="66"/>
      <c r="J78" s="66"/>
      <c r="K78" s="66"/>
    </row>
    <row r="79" spans="1:11" ht="15">
      <c r="A79" s="214"/>
      <c r="B79" s="40" t="s">
        <v>10</v>
      </c>
      <c r="C79" s="191"/>
      <c r="D79" s="66" t="s">
        <v>183</v>
      </c>
      <c r="E79" s="66" t="s">
        <v>183</v>
      </c>
      <c r="F79" s="66" t="s">
        <v>183</v>
      </c>
      <c r="G79" s="66" t="s">
        <v>183</v>
      </c>
      <c r="H79" s="68">
        <v>1</v>
      </c>
      <c r="I79" s="66" t="s">
        <v>183</v>
      </c>
      <c r="J79" s="66" t="s">
        <v>183</v>
      </c>
      <c r="K79" s="66" t="s">
        <v>183</v>
      </c>
    </row>
    <row r="80" spans="1:11" ht="15">
      <c r="A80" s="214"/>
      <c r="B80" s="40" t="s">
        <v>11</v>
      </c>
      <c r="C80" s="191"/>
      <c r="D80" s="66" t="s">
        <v>183</v>
      </c>
      <c r="E80" s="66" t="s">
        <v>183</v>
      </c>
      <c r="F80" s="66" t="s">
        <v>183</v>
      </c>
      <c r="G80" s="66" t="s">
        <v>183</v>
      </c>
      <c r="H80" s="68"/>
      <c r="I80" s="66" t="s">
        <v>183</v>
      </c>
      <c r="J80" s="66" t="s">
        <v>183</v>
      </c>
      <c r="K80" s="68">
        <v>1</v>
      </c>
    </row>
    <row r="81" spans="1:11" ht="15">
      <c r="A81" s="214"/>
      <c r="B81" s="40" t="s">
        <v>13</v>
      </c>
      <c r="C81" s="191"/>
      <c r="D81" s="66" t="s">
        <v>183</v>
      </c>
      <c r="E81" s="66" t="s">
        <v>183</v>
      </c>
      <c r="F81" s="66" t="s">
        <v>183</v>
      </c>
      <c r="G81" s="66" t="s">
        <v>183</v>
      </c>
      <c r="H81" s="68">
        <v>1</v>
      </c>
      <c r="I81" s="66" t="s">
        <v>183</v>
      </c>
      <c r="J81" s="66" t="s">
        <v>183</v>
      </c>
      <c r="K81" s="66" t="s">
        <v>183</v>
      </c>
    </row>
    <row r="82" spans="1:11" ht="15">
      <c r="A82" s="214"/>
      <c r="B82" s="40" t="s">
        <v>12</v>
      </c>
      <c r="C82" s="191"/>
      <c r="D82" s="66" t="s">
        <v>183</v>
      </c>
      <c r="E82" s="66" t="s">
        <v>183</v>
      </c>
      <c r="F82" s="66" t="s">
        <v>183</v>
      </c>
      <c r="G82" s="66" t="s">
        <v>183</v>
      </c>
      <c r="H82" s="66" t="s">
        <v>183</v>
      </c>
      <c r="I82" s="66" t="s">
        <v>183</v>
      </c>
      <c r="J82" s="66" t="s">
        <v>183</v>
      </c>
      <c r="K82" s="68">
        <v>1</v>
      </c>
    </row>
    <row r="83" spans="1:11" ht="15">
      <c r="A83" s="214"/>
      <c r="B83" s="40" t="s">
        <v>14</v>
      </c>
      <c r="C83" s="191"/>
      <c r="D83" s="66" t="s">
        <v>183</v>
      </c>
      <c r="E83" s="66" t="s">
        <v>183</v>
      </c>
      <c r="F83" s="66" t="s">
        <v>183</v>
      </c>
      <c r="G83" s="66" t="s">
        <v>183</v>
      </c>
      <c r="H83" s="66" t="s">
        <v>183</v>
      </c>
      <c r="I83" s="68">
        <v>1</v>
      </c>
      <c r="J83" s="66" t="s">
        <v>183</v>
      </c>
      <c r="K83" s="66" t="s">
        <v>183</v>
      </c>
    </row>
    <row r="84" spans="1:11" ht="15">
      <c r="A84" s="214"/>
      <c r="B84" s="40" t="s">
        <v>120</v>
      </c>
      <c r="C84" s="191"/>
      <c r="D84" s="66" t="s">
        <v>183</v>
      </c>
      <c r="E84" s="66" t="s">
        <v>183</v>
      </c>
      <c r="F84" s="66" t="s">
        <v>183</v>
      </c>
      <c r="G84" s="66" t="s">
        <v>183</v>
      </c>
      <c r="H84" s="66" t="s">
        <v>183</v>
      </c>
      <c r="I84" s="66" t="s">
        <v>183</v>
      </c>
      <c r="J84" s="66" t="s">
        <v>183</v>
      </c>
      <c r="K84" s="68">
        <v>1</v>
      </c>
    </row>
    <row r="85" spans="1:11" ht="15">
      <c r="A85" s="214"/>
      <c r="B85" s="40" t="s">
        <v>15</v>
      </c>
      <c r="C85" s="191"/>
      <c r="D85" s="66" t="s">
        <v>183</v>
      </c>
      <c r="E85" s="66" t="s">
        <v>183</v>
      </c>
      <c r="F85" s="66" t="s">
        <v>183</v>
      </c>
      <c r="G85" s="66" t="s">
        <v>183</v>
      </c>
      <c r="H85" s="66" t="s">
        <v>183</v>
      </c>
      <c r="I85" s="68">
        <v>1</v>
      </c>
      <c r="J85" s="66" t="s">
        <v>183</v>
      </c>
      <c r="K85" s="68">
        <v>1</v>
      </c>
    </row>
    <row r="86" spans="1:11" ht="15">
      <c r="A86" s="214"/>
      <c r="B86" s="40" t="s">
        <v>16</v>
      </c>
      <c r="C86" s="191"/>
      <c r="D86" s="66" t="s">
        <v>183</v>
      </c>
      <c r="E86" s="66" t="s">
        <v>183</v>
      </c>
      <c r="F86" s="66" t="s">
        <v>183</v>
      </c>
      <c r="G86" s="66" t="s">
        <v>183</v>
      </c>
      <c r="H86" s="66" t="s">
        <v>183</v>
      </c>
      <c r="I86" s="68">
        <v>1</v>
      </c>
      <c r="J86" s="66" t="s">
        <v>183</v>
      </c>
      <c r="K86" s="66" t="s">
        <v>183</v>
      </c>
    </row>
    <row r="87" spans="1:11" ht="15">
      <c r="A87" s="214"/>
      <c r="B87" s="40" t="s">
        <v>17</v>
      </c>
      <c r="C87" s="191"/>
      <c r="D87" s="66" t="s">
        <v>183</v>
      </c>
      <c r="E87" s="66" t="s">
        <v>183</v>
      </c>
      <c r="F87" s="66" t="s">
        <v>183</v>
      </c>
      <c r="G87" s="66" t="s">
        <v>183</v>
      </c>
      <c r="H87" s="68">
        <v>1</v>
      </c>
      <c r="I87" s="66" t="s">
        <v>183</v>
      </c>
      <c r="J87" s="68">
        <v>1</v>
      </c>
      <c r="K87" s="68">
        <v>1</v>
      </c>
    </row>
    <row r="88" spans="1:11" ht="15">
      <c r="A88" s="214"/>
      <c r="B88" s="40" t="s">
        <v>18</v>
      </c>
      <c r="C88" s="191"/>
      <c r="D88" s="66" t="s">
        <v>183</v>
      </c>
      <c r="E88" s="66" t="s">
        <v>183</v>
      </c>
      <c r="F88" s="66" t="s">
        <v>183</v>
      </c>
      <c r="G88" s="66" t="s">
        <v>183</v>
      </c>
      <c r="H88" s="66" t="s">
        <v>183</v>
      </c>
      <c r="I88" s="68">
        <v>1</v>
      </c>
      <c r="J88" s="66" t="s">
        <v>183</v>
      </c>
      <c r="K88" s="68">
        <v>1</v>
      </c>
    </row>
    <row r="89" spans="1:11" ht="15">
      <c r="A89" s="214"/>
      <c r="B89" s="40" t="s">
        <v>19</v>
      </c>
      <c r="C89" s="191"/>
      <c r="D89" s="66" t="s">
        <v>183</v>
      </c>
      <c r="E89" s="66" t="s">
        <v>183</v>
      </c>
      <c r="F89" s="66" t="s">
        <v>183</v>
      </c>
      <c r="G89" s="66" t="s">
        <v>183</v>
      </c>
      <c r="H89" s="66" t="s">
        <v>183</v>
      </c>
      <c r="I89" s="66" t="s">
        <v>183</v>
      </c>
      <c r="J89" s="66" t="s">
        <v>183</v>
      </c>
      <c r="K89" s="68">
        <v>1</v>
      </c>
    </row>
    <row r="90" spans="1:11" ht="15">
      <c r="A90" s="214"/>
      <c r="B90" s="40" t="s">
        <v>27</v>
      </c>
      <c r="C90" s="191"/>
      <c r="D90" s="66" t="s">
        <v>183</v>
      </c>
      <c r="E90" s="66" t="s">
        <v>183</v>
      </c>
      <c r="F90" s="66" t="s">
        <v>183</v>
      </c>
      <c r="G90" s="66" t="s">
        <v>183</v>
      </c>
      <c r="H90" s="66" t="s">
        <v>183</v>
      </c>
      <c r="I90" s="66" t="s">
        <v>183</v>
      </c>
      <c r="J90" s="66" t="s">
        <v>183</v>
      </c>
      <c r="K90" s="66" t="s">
        <v>183</v>
      </c>
    </row>
    <row r="91" spans="1:11" ht="15">
      <c r="A91" s="214"/>
      <c r="B91" s="40" t="s">
        <v>28</v>
      </c>
      <c r="C91" s="191"/>
      <c r="D91" s="66" t="s">
        <v>183</v>
      </c>
      <c r="E91" s="66" t="s">
        <v>183</v>
      </c>
      <c r="F91" s="66" t="s">
        <v>183</v>
      </c>
      <c r="G91" s="66" t="s">
        <v>183</v>
      </c>
      <c r="H91" s="66" t="s">
        <v>183</v>
      </c>
      <c r="I91" s="66" t="s">
        <v>183</v>
      </c>
      <c r="J91" s="66" t="s">
        <v>183</v>
      </c>
      <c r="K91" s="66" t="s">
        <v>183</v>
      </c>
    </row>
    <row r="92" spans="1:11" ht="15">
      <c r="A92" s="214"/>
      <c r="B92" s="40" t="s">
        <v>29</v>
      </c>
      <c r="C92" s="191"/>
      <c r="D92" s="66" t="s">
        <v>183</v>
      </c>
      <c r="E92" s="66" t="s">
        <v>183</v>
      </c>
      <c r="F92" s="68">
        <v>1</v>
      </c>
      <c r="G92" s="66" t="s">
        <v>183</v>
      </c>
      <c r="H92" s="66" t="s">
        <v>183</v>
      </c>
      <c r="I92" s="66" t="s">
        <v>183</v>
      </c>
      <c r="J92" s="66" t="s">
        <v>183</v>
      </c>
      <c r="K92" s="66" t="s">
        <v>183</v>
      </c>
    </row>
    <row r="93" spans="1:11" ht="15">
      <c r="A93" s="214"/>
      <c r="B93" s="40" t="s">
        <v>30</v>
      </c>
      <c r="C93" s="191"/>
      <c r="D93" s="66" t="s">
        <v>183</v>
      </c>
      <c r="E93" s="66" t="s">
        <v>183</v>
      </c>
      <c r="F93" s="66" t="s">
        <v>183</v>
      </c>
      <c r="G93" s="66" t="s">
        <v>183</v>
      </c>
      <c r="H93" s="68">
        <v>1</v>
      </c>
      <c r="I93" s="68">
        <v>1</v>
      </c>
      <c r="J93" s="68">
        <v>1</v>
      </c>
      <c r="K93" s="66" t="s">
        <v>183</v>
      </c>
    </row>
    <row r="94" spans="1:11" ht="15">
      <c r="A94" s="215"/>
      <c r="B94" s="40" t="s">
        <v>31</v>
      </c>
      <c r="C94" s="192"/>
      <c r="D94" s="66" t="s">
        <v>183</v>
      </c>
      <c r="E94" s="66" t="s">
        <v>183</v>
      </c>
      <c r="F94" s="66" t="s">
        <v>183</v>
      </c>
      <c r="G94" s="66" t="s">
        <v>183</v>
      </c>
      <c r="H94" s="66" t="s">
        <v>183</v>
      </c>
      <c r="I94" s="66" t="s">
        <v>183</v>
      </c>
      <c r="J94" s="66" t="s">
        <v>183</v>
      </c>
      <c r="K94" s="66" t="s">
        <v>183</v>
      </c>
    </row>
  </sheetData>
  <sheetProtection/>
  <mergeCells count="19">
    <mergeCell ref="H2:K2"/>
    <mergeCell ref="C53:C72"/>
    <mergeCell ref="A52:A72"/>
    <mergeCell ref="A30:A50"/>
    <mergeCell ref="A74:A94"/>
    <mergeCell ref="J1:K1"/>
    <mergeCell ref="B30:K30"/>
    <mergeCell ref="B5:B6"/>
    <mergeCell ref="C5:C6"/>
    <mergeCell ref="A3:K3"/>
    <mergeCell ref="A8:A28"/>
    <mergeCell ref="B74:K74"/>
    <mergeCell ref="C75:C94"/>
    <mergeCell ref="A5:A6"/>
    <mergeCell ref="D5:K5"/>
    <mergeCell ref="B52:K52"/>
    <mergeCell ref="B8:K8"/>
    <mergeCell ref="C9:C28"/>
    <mergeCell ref="C31:C50"/>
  </mergeCells>
  <printOptions/>
  <pageMargins left="0.75" right="0.75" top="1" bottom="1" header="0.5" footer="0.5"/>
  <pageSetup horizontalDpi="600" verticalDpi="600" orientation="landscape" paperSize="9" scale="93" r:id="rId1"/>
  <rowBreaks count="3" manualBreakCount="3">
    <brk id="28" max="255" man="1"/>
    <brk id="50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73" zoomScaleNormal="75" zoomScaleSheetLayoutView="73" zoomScalePageLayoutView="0" workbookViewId="0" topLeftCell="A13">
      <selection activeCell="A15" sqref="A15:G15"/>
    </sheetView>
  </sheetViews>
  <sheetFormatPr defaultColWidth="9.125" defaultRowHeight="12.75"/>
  <cols>
    <col min="1" max="1" width="9.125" style="44" customWidth="1"/>
    <col min="2" max="2" width="29.50390625" style="22" customWidth="1"/>
    <col min="3" max="3" width="22.50390625" style="22" customWidth="1"/>
    <col min="4" max="4" width="16.50390625" style="22" customWidth="1"/>
    <col min="5" max="5" width="15.00390625" style="22" customWidth="1"/>
    <col min="6" max="6" width="29.50390625" style="22" customWidth="1"/>
    <col min="7" max="7" width="35.625" style="22" customWidth="1"/>
    <col min="8" max="8" width="29.50390625" style="22" customWidth="1"/>
    <col min="9" max="16384" width="9.125" style="22" customWidth="1"/>
  </cols>
  <sheetData>
    <row r="1" spans="7:8" ht="15">
      <c r="G1" s="21"/>
      <c r="H1" s="48" t="s">
        <v>280</v>
      </c>
    </row>
    <row r="2" ht="15">
      <c r="A2" s="30"/>
    </row>
    <row r="3" spans="1:8" ht="15">
      <c r="A3" s="225" t="s">
        <v>101</v>
      </c>
      <c r="B3" s="225"/>
      <c r="C3" s="225"/>
      <c r="D3" s="225"/>
      <c r="E3" s="225"/>
      <c r="F3" s="225"/>
      <c r="G3" s="225"/>
      <c r="H3" s="225"/>
    </row>
    <row r="4" ht="15">
      <c r="A4" s="30"/>
    </row>
    <row r="5" spans="1:8" ht="33" customHeight="1">
      <c r="A5" s="226" t="s">
        <v>103</v>
      </c>
      <c r="B5" s="208" t="s">
        <v>136</v>
      </c>
      <c r="C5" s="208" t="s">
        <v>108</v>
      </c>
      <c r="D5" s="208" t="s">
        <v>281</v>
      </c>
      <c r="E5" s="208"/>
      <c r="F5" s="208" t="s">
        <v>186</v>
      </c>
      <c r="G5" s="208" t="s">
        <v>187</v>
      </c>
      <c r="H5" s="208" t="s">
        <v>188</v>
      </c>
    </row>
    <row r="6" spans="1:8" ht="45.75" customHeight="1">
      <c r="A6" s="226"/>
      <c r="B6" s="208"/>
      <c r="C6" s="208"/>
      <c r="D6" s="8" t="s">
        <v>104</v>
      </c>
      <c r="E6" s="8" t="s">
        <v>105</v>
      </c>
      <c r="F6" s="208"/>
      <c r="G6" s="208"/>
      <c r="H6" s="208"/>
    </row>
    <row r="7" spans="1:8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8" customHeight="1">
      <c r="A8" s="222" t="s">
        <v>276</v>
      </c>
      <c r="B8" s="223"/>
      <c r="C8" s="223"/>
      <c r="D8" s="223"/>
      <c r="E8" s="223"/>
      <c r="F8" s="223"/>
      <c r="G8" s="223"/>
      <c r="H8" s="224"/>
    </row>
    <row r="9" spans="1:8" ht="83.25" customHeight="1">
      <c r="A9" s="8" t="s">
        <v>106</v>
      </c>
      <c r="B9" s="67" t="s">
        <v>282</v>
      </c>
      <c r="C9" s="40"/>
      <c r="D9" s="23"/>
      <c r="E9" s="23"/>
      <c r="F9" s="23"/>
      <c r="G9" s="23"/>
      <c r="H9" s="23"/>
    </row>
    <row r="10" spans="1:8" ht="113.25" customHeight="1">
      <c r="A10" s="8" t="s">
        <v>213</v>
      </c>
      <c r="B10" s="40" t="s">
        <v>431</v>
      </c>
      <c r="C10" s="8" t="s">
        <v>192</v>
      </c>
      <c r="D10" s="122">
        <v>2014</v>
      </c>
      <c r="E10" s="122">
        <v>2020</v>
      </c>
      <c r="F10" s="20"/>
      <c r="G10" s="20"/>
      <c r="H10" s="23"/>
    </row>
    <row r="11" spans="1:8" ht="176.25" customHeight="1">
      <c r="A11" s="8" t="s">
        <v>215</v>
      </c>
      <c r="B11" s="40" t="s">
        <v>21</v>
      </c>
      <c r="C11" s="8" t="s">
        <v>192</v>
      </c>
      <c r="D11" s="122">
        <v>2014</v>
      </c>
      <c r="E11" s="122">
        <v>2015</v>
      </c>
      <c r="F11" s="40" t="s">
        <v>283</v>
      </c>
      <c r="G11" s="40" t="s">
        <v>430</v>
      </c>
      <c r="H11" s="8" t="s">
        <v>377</v>
      </c>
    </row>
    <row r="12" spans="1:8" ht="17.2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</row>
    <row r="13" spans="1:8" ht="227.25" customHeight="1">
      <c r="A13" s="8" t="s">
        <v>216</v>
      </c>
      <c r="B13" s="40" t="s">
        <v>22</v>
      </c>
      <c r="C13" s="8" t="s">
        <v>192</v>
      </c>
      <c r="D13" s="122">
        <v>2014</v>
      </c>
      <c r="E13" s="122">
        <v>2020</v>
      </c>
      <c r="F13" s="40" t="s">
        <v>137</v>
      </c>
      <c r="G13" s="40" t="s">
        <v>100</v>
      </c>
      <c r="H13" s="8" t="s">
        <v>341</v>
      </c>
    </row>
    <row r="14" spans="1:8" ht="176.25" customHeight="1">
      <c r="A14" s="8" t="s">
        <v>217</v>
      </c>
      <c r="B14" s="40" t="s">
        <v>23</v>
      </c>
      <c r="C14" s="8" t="s">
        <v>192</v>
      </c>
      <c r="D14" s="122">
        <v>2014</v>
      </c>
      <c r="E14" s="122">
        <v>2020</v>
      </c>
      <c r="F14" s="40" t="s">
        <v>432</v>
      </c>
      <c r="G14" s="40" t="s">
        <v>433</v>
      </c>
      <c r="H14" s="8" t="s">
        <v>26</v>
      </c>
    </row>
    <row r="15" spans="1:8" ht="126.75" customHeight="1">
      <c r="A15" s="8" t="s">
        <v>219</v>
      </c>
      <c r="B15" s="40" t="s">
        <v>24</v>
      </c>
      <c r="C15" s="8" t="s">
        <v>192</v>
      </c>
      <c r="D15" s="122">
        <v>2016</v>
      </c>
      <c r="E15" s="122">
        <v>2020</v>
      </c>
      <c r="F15" s="40" t="s">
        <v>402</v>
      </c>
      <c r="G15" s="40" t="s">
        <v>25</v>
      </c>
      <c r="H15" s="8" t="s">
        <v>342</v>
      </c>
    </row>
    <row r="16" spans="1:8" ht="124.5">
      <c r="A16" s="8" t="s">
        <v>220</v>
      </c>
      <c r="B16" s="20" t="s">
        <v>46</v>
      </c>
      <c r="C16" s="8" t="s">
        <v>192</v>
      </c>
      <c r="D16" s="122">
        <v>2014</v>
      </c>
      <c r="E16" s="122">
        <v>2020</v>
      </c>
      <c r="F16" s="20"/>
      <c r="G16" s="20"/>
      <c r="H16" s="23"/>
    </row>
    <row r="17" spans="1:8" ht="1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</row>
    <row r="18" spans="1:8" ht="146.25" customHeight="1">
      <c r="A18" s="8" t="s">
        <v>221</v>
      </c>
      <c r="B18" s="40" t="s">
        <v>151</v>
      </c>
      <c r="C18" s="8" t="s">
        <v>192</v>
      </c>
      <c r="D18" s="122">
        <v>2014</v>
      </c>
      <c r="E18" s="122">
        <v>2020</v>
      </c>
      <c r="F18" s="40" t="s">
        <v>152</v>
      </c>
      <c r="G18" s="40" t="s">
        <v>343</v>
      </c>
      <c r="H18" s="23" t="s">
        <v>344</v>
      </c>
    </row>
    <row r="19" spans="1:8" ht="114.75" customHeight="1">
      <c r="A19" s="8" t="s">
        <v>224</v>
      </c>
      <c r="B19" s="40" t="s">
        <v>153</v>
      </c>
      <c r="C19" s="8" t="s">
        <v>192</v>
      </c>
      <c r="D19" s="122">
        <v>2017</v>
      </c>
      <c r="E19" s="122">
        <v>2020</v>
      </c>
      <c r="F19" s="20"/>
      <c r="G19" s="20"/>
      <c r="H19" s="23"/>
    </row>
    <row r="20" spans="1:8" ht="160.5" customHeight="1">
      <c r="A20" s="8" t="s">
        <v>225</v>
      </c>
      <c r="B20" s="40" t="s">
        <v>154</v>
      </c>
      <c r="C20" s="8" t="s">
        <v>192</v>
      </c>
      <c r="D20" s="122">
        <v>2017</v>
      </c>
      <c r="E20" s="122">
        <v>2020</v>
      </c>
      <c r="F20" s="40" t="s">
        <v>109</v>
      </c>
      <c r="G20" s="40" t="s">
        <v>403</v>
      </c>
      <c r="H20" s="8">
        <v>28</v>
      </c>
    </row>
    <row r="21" spans="1:8" ht="112.5" customHeight="1">
      <c r="A21" s="8" t="s">
        <v>226</v>
      </c>
      <c r="B21" s="40" t="s">
        <v>155</v>
      </c>
      <c r="C21" s="8" t="s">
        <v>192</v>
      </c>
      <c r="D21" s="122">
        <v>2014</v>
      </c>
      <c r="E21" s="122">
        <v>2020</v>
      </c>
      <c r="F21" s="40"/>
      <c r="G21" s="40"/>
      <c r="H21" s="8"/>
    </row>
    <row r="22" spans="1:8" ht="15" customHeight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ht="158.25" customHeight="1">
      <c r="A23" s="8" t="s">
        <v>228</v>
      </c>
      <c r="B23" s="40" t="s">
        <v>156</v>
      </c>
      <c r="C23" s="8" t="s">
        <v>192</v>
      </c>
      <c r="D23" s="122">
        <v>2014</v>
      </c>
      <c r="E23" s="122">
        <v>2020</v>
      </c>
      <c r="F23" s="40" t="s">
        <v>157</v>
      </c>
      <c r="G23" s="40" t="s">
        <v>158</v>
      </c>
      <c r="H23" s="8" t="s">
        <v>20</v>
      </c>
    </row>
    <row r="24" spans="1:8" ht="15">
      <c r="A24" s="23"/>
      <c r="B24" s="193" t="s">
        <v>271</v>
      </c>
      <c r="C24" s="193"/>
      <c r="D24" s="193"/>
      <c r="E24" s="193"/>
      <c r="F24" s="193"/>
      <c r="G24" s="193"/>
      <c r="H24" s="193"/>
    </row>
    <row r="25" spans="1:8" ht="119.25" customHeight="1">
      <c r="A25" s="8" t="s">
        <v>229</v>
      </c>
      <c r="B25" s="40" t="s">
        <v>345</v>
      </c>
      <c r="C25" s="8" t="s">
        <v>192</v>
      </c>
      <c r="D25" s="122">
        <v>2014</v>
      </c>
      <c r="E25" s="122">
        <v>2015</v>
      </c>
      <c r="F25" s="40" t="s">
        <v>75</v>
      </c>
      <c r="G25" s="40" t="s">
        <v>76</v>
      </c>
      <c r="H25" s="8" t="s">
        <v>346</v>
      </c>
    </row>
    <row r="26" spans="1:8" ht="15">
      <c r="A26" s="23"/>
      <c r="B26" s="193" t="s">
        <v>272</v>
      </c>
      <c r="C26" s="193"/>
      <c r="D26" s="193"/>
      <c r="E26" s="193"/>
      <c r="F26" s="193"/>
      <c r="G26" s="193"/>
      <c r="H26" s="193"/>
    </row>
    <row r="27" spans="1:8" ht="112.5" customHeight="1">
      <c r="A27" s="8" t="s">
        <v>230</v>
      </c>
      <c r="B27" s="40" t="s">
        <v>404</v>
      </c>
      <c r="C27" s="8" t="s">
        <v>192</v>
      </c>
      <c r="D27" s="122">
        <v>2014</v>
      </c>
      <c r="E27" s="122">
        <v>2017</v>
      </c>
      <c r="F27" s="40" t="s">
        <v>347</v>
      </c>
      <c r="G27" s="40" t="s">
        <v>159</v>
      </c>
      <c r="H27" s="136" t="s">
        <v>2</v>
      </c>
    </row>
    <row r="28" spans="1:8" ht="15">
      <c r="A28" s="221" t="s">
        <v>279</v>
      </c>
      <c r="B28" s="221"/>
      <c r="C28" s="221"/>
      <c r="D28" s="221"/>
      <c r="E28" s="221"/>
      <c r="F28" s="221"/>
      <c r="G28" s="221"/>
      <c r="H28" s="221"/>
    </row>
    <row r="29" spans="1:8" ht="83.25" customHeight="1">
      <c r="A29" s="8" t="s">
        <v>231</v>
      </c>
      <c r="B29" s="67" t="s">
        <v>348</v>
      </c>
      <c r="C29" s="23"/>
      <c r="D29" s="23"/>
      <c r="E29" s="23"/>
      <c r="F29" s="23"/>
      <c r="G29" s="23"/>
      <c r="H29" s="23"/>
    </row>
    <row r="30" spans="1:8" ht="108.75">
      <c r="A30" s="8" t="s">
        <v>232</v>
      </c>
      <c r="B30" s="40" t="s">
        <v>138</v>
      </c>
      <c r="C30" s="23"/>
      <c r="D30" s="23"/>
      <c r="E30" s="23"/>
      <c r="F30" s="23"/>
      <c r="G30" s="23"/>
      <c r="H30" s="23"/>
    </row>
    <row r="31" spans="1:8" ht="15">
      <c r="A31" s="23">
        <v>1</v>
      </c>
      <c r="B31" s="23">
        <v>2</v>
      </c>
      <c r="C31" s="23">
        <v>3</v>
      </c>
      <c r="D31" s="23">
        <v>4</v>
      </c>
      <c r="E31" s="23">
        <v>5</v>
      </c>
      <c r="F31" s="23">
        <v>6</v>
      </c>
      <c r="G31" s="23">
        <v>7</v>
      </c>
      <c r="H31" s="23">
        <v>8</v>
      </c>
    </row>
    <row r="32" spans="1:8" ht="303.75" customHeight="1">
      <c r="A32" s="8" t="s">
        <v>233</v>
      </c>
      <c r="B32" s="40" t="s">
        <v>406</v>
      </c>
      <c r="C32" s="8" t="s">
        <v>164</v>
      </c>
      <c r="D32" s="8">
        <v>2014</v>
      </c>
      <c r="E32" s="8">
        <v>2020</v>
      </c>
      <c r="F32" s="40" t="s">
        <v>349</v>
      </c>
      <c r="G32" s="40" t="s">
        <v>405</v>
      </c>
      <c r="H32" s="136" t="s">
        <v>350</v>
      </c>
    </row>
    <row r="33" spans="1:8" ht="146.25" customHeight="1">
      <c r="A33" s="8" t="s">
        <v>234</v>
      </c>
      <c r="B33" s="67" t="s">
        <v>37</v>
      </c>
      <c r="C33" s="8"/>
      <c r="D33" s="23"/>
      <c r="E33" s="23"/>
      <c r="F33" s="23"/>
      <c r="G33" s="23"/>
      <c r="H33" s="23"/>
    </row>
    <row r="34" spans="1:8" ht="117" customHeight="1">
      <c r="A34" s="8" t="s">
        <v>236</v>
      </c>
      <c r="B34" s="18" t="s">
        <v>160</v>
      </c>
      <c r="C34" s="8" t="s">
        <v>192</v>
      </c>
      <c r="D34" s="23"/>
      <c r="E34" s="23"/>
      <c r="F34" s="23"/>
      <c r="G34" s="23"/>
      <c r="H34" s="23"/>
    </row>
    <row r="35" spans="1:8" ht="112.5" customHeight="1">
      <c r="A35" s="8" t="s">
        <v>237</v>
      </c>
      <c r="B35" s="18" t="s">
        <v>351</v>
      </c>
      <c r="C35" s="8" t="s">
        <v>192</v>
      </c>
      <c r="D35" s="8">
        <v>2014</v>
      </c>
      <c r="E35" s="8">
        <v>2017</v>
      </c>
      <c r="F35" s="40" t="s">
        <v>161</v>
      </c>
      <c r="G35" s="40" t="s">
        <v>162</v>
      </c>
      <c r="H35" s="131" t="s">
        <v>3</v>
      </c>
    </row>
    <row r="36" spans="1:8" ht="67.5" customHeight="1">
      <c r="A36" s="8" t="s">
        <v>238</v>
      </c>
      <c r="B36" s="18" t="s">
        <v>352</v>
      </c>
      <c r="C36" s="8" t="s">
        <v>77</v>
      </c>
      <c r="D36" s="8">
        <v>2014</v>
      </c>
      <c r="E36" s="8">
        <v>2020</v>
      </c>
      <c r="F36" s="8"/>
      <c r="G36" s="8"/>
      <c r="H36" s="8"/>
    </row>
    <row r="37" spans="1:8" ht="176.25" customHeight="1">
      <c r="A37" s="8" t="s">
        <v>239</v>
      </c>
      <c r="B37" s="18" t="s">
        <v>353</v>
      </c>
      <c r="C37" s="8" t="s">
        <v>77</v>
      </c>
      <c r="D37" s="8">
        <v>2014</v>
      </c>
      <c r="E37" s="8">
        <v>2020</v>
      </c>
      <c r="F37" s="40" t="s">
        <v>74</v>
      </c>
      <c r="G37" s="40" t="s">
        <v>163</v>
      </c>
      <c r="H37" s="131" t="s">
        <v>354</v>
      </c>
    </row>
  </sheetData>
  <sheetProtection/>
  <mergeCells count="12">
    <mergeCell ref="H5:H6"/>
    <mergeCell ref="B5:B6"/>
    <mergeCell ref="B24:H24"/>
    <mergeCell ref="B26:H26"/>
    <mergeCell ref="A28:H28"/>
    <mergeCell ref="A8:H8"/>
    <mergeCell ref="A3:H3"/>
    <mergeCell ref="C5:C6"/>
    <mergeCell ref="D5:E5"/>
    <mergeCell ref="F5:F6"/>
    <mergeCell ref="A5:A6"/>
    <mergeCell ref="G5:G6"/>
  </mergeCells>
  <printOptions/>
  <pageMargins left="0.75" right="0.75" top="1" bottom="1" header="0.5" footer="0.5"/>
  <pageSetup horizontalDpi="600" verticalDpi="600" orientation="landscape" paperSize="9" scale="67" r:id="rId1"/>
  <rowBreaks count="4" manualBreakCount="4">
    <brk id="11" max="255" man="1"/>
    <brk id="16" max="255" man="1"/>
    <brk id="21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="80" zoomScaleSheetLayoutView="80" zoomScalePageLayoutView="0" workbookViewId="0" topLeftCell="A49">
      <selection activeCell="D115" sqref="D115"/>
    </sheetView>
  </sheetViews>
  <sheetFormatPr defaultColWidth="9.125" defaultRowHeight="12.75"/>
  <cols>
    <col min="1" max="1" width="7.50390625" style="2" customWidth="1"/>
    <col min="2" max="2" width="33.375" style="2" customWidth="1"/>
    <col min="3" max="3" width="12.375" style="2" customWidth="1"/>
    <col min="4" max="4" width="13.00390625" style="2" customWidth="1"/>
    <col min="5" max="5" width="21.50390625" style="2" customWidth="1"/>
    <col min="6" max="6" width="11.125" style="2" customWidth="1"/>
    <col min="7" max="7" width="11.00390625" style="2" customWidth="1"/>
    <col min="8" max="8" width="10.50390625" style="2" customWidth="1"/>
    <col min="9" max="11" width="12.00390625" style="2" customWidth="1"/>
    <col min="12" max="12" width="12.625" style="2" customWidth="1"/>
    <col min="13" max="16384" width="9.125" style="2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J1" s="6"/>
      <c r="K1" s="6"/>
      <c r="L1" s="5" t="s">
        <v>378</v>
      </c>
    </row>
    <row r="2" spans="9:12" ht="12.75">
      <c r="I2" s="240" t="s">
        <v>410</v>
      </c>
      <c r="J2" s="240"/>
      <c r="K2" s="240"/>
      <c r="L2" s="240"/>
    </row>
    <row r="3" spans="1:12" ht="15">
      <c r="A3" s="220" t="s">
        <v>260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88.5" customHeight="1">
      <c r="A4" s="187" t="s">
        <v>107</v>
      </c>
      <c r="B4" s="208" t="s">
        <v>83</v>
      </c>
      <c r="C4" s="208" t="s">
        <v>380</v>
      </c>
      <c r="D4" s="208" t="s">
        <v>379</v>
      </c>
      <c r="E4" s="208" t="s">
        <v>284</v>
      </c>
      <c r="F4" s="217" t="s">
        <v>287</v>
      </c>
      <c r="G4" s="218"/>
      <c r="H4" s="218"/>
      <c r="I4" s="218"/>
      <c r="J4" s="218"/>
      <c r="K4" s="218"/>
      <c r="L4" s="219"/>
    </row>
    <row r="5" spans="1:12" ht="27" customHeight="1">
      <c r="A5" s="189"/>
      <c r="B5" s="208"/>
      <c r="C5" s="208"/>
      <c r="D5" s="208"/>
      <c r="E5" s="208"/>
      <c r="F5" s="8" t="s">
        <v>79</v>
      </c>
      <c r="G5" s="8" t="s">
        <v>80</v>
      </c>
      <c r="H5" s="8" t="s">
        <v>81</v>
      </c>
      <c r="I5" s="8" t="s">
        <v>285</v>
      </c>
      <c r="J5" s="8" t="s">
        <v>286</v>
      </c>
      <c r="K5" s="8" t="s">
        <v>265</v>
      </c>
      <c r="L5" s="8" t="s">
        <v>266</v>
      </c>
    </row>
    <row r="6" spans="1:12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72" customHeight="1">
      <c r="A7" s="236" t="s">
        <v>288</v>
      </c>
      <c r="B7" s="237"/>
      <c r="C7" s="69"/>
      <c r="D7" s="69"/>
      <c r="E7" s="161"/>
      <c r="F7" s="162">
        <f>F8</f>
        <v>11570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</row>
    <row r="8" spans="1:12" ht="30.75">
      <c r="A8" s="70"/>
      <c r="B8" s="18" t="s">
        <v>165</v>
      </c>
      <c r="C8" s="69"/>
      <c r="D8" s="69"/>
      <c r="E8" s="161"/>
      <c r="F8" s="162">
        <f>F10</f>
        <v>11570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</row>
    <row r="9" spans="1:12" ht="46.5">
      <c r="A9" s="238" t="s">
        <v>106</v>
      </c>
      <c r="B9" s="63" t="s">
        <v>122</v>
      </c>
      <c r="C9" s="18" t="s">
        <v>290</v>
      </c>
      <c r="D9" s="18" t="s">
        <v>292</v>
      </c>
      <c r="E9" s="148">
        <v>13000</v>
      </c>
      <c r="F9" s="163">
        <v>11570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</row>
    <row r="10" spans="1:12" ht="30.75">
      <c r="A10" s="239"/>
      <c r="B10" s="18" t="s">
        <v>165</v>
      </c>
      <c r="C10" s="71"/>
      <c r="D10" s="45"/>
      <c r="E10" s="148"/>
      <c r="F10" s="164">
        <v>11570</v>
      </c>
      <c r="G10" s="167"/>
      <c r="H10" s="168"/>
      <c r="I10" s="168"/>
      <c r="J10" s="168"/>
      <c r="K10" s="168"/>
      <c r="L10" s="168"/>
    </row>
    <row r="11" spans="1:12" ht="65.25" customHeight="1">
      <c r="A11" s="231" t="s">
        <v>435</v>
      </c>
      <c r="B11" s="233"/>
      <c r="C11" s="74"/>
      <c r="D11" s="54"/>
      <c r="E11" s="159"/>
      <c r="F11" s="160">
        <f>F22+F27+F32+F36+F40+F18</f>
        <v>115089.37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</row>
    <row r="12" spans="1:12" ht="30.75">
      <c r="A12" s="76"/>
      <c r="B12" s="18" t="s">
        <v>167</v>
      </c>
      <c r="C12" s="77"/>
      <c r="D12" s="23"/>
      <c r="E12" s="148"/>
      <c r="F12" s="148">
        <f>F23+F28+F33+F37+F41</f>
        <v>45572.729999999996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</row>
    <row r="13" spans="1:12" ht="30.75">
      <c r="A13" s="76"/>
      <c r="B13" s="18" t="s">
        <v>165</v>
      </c>
      <c r="C13" s="80"/>
      <c r="D13" s="64"/>
      <c r="E13" s="165"/>
      <c r="F13" s="148">
        <f>F19+F24+F29+F34+F38+F17</f>
        <v>16577.6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</row>
    <row r="14" spans="1:12" ht="30.75">
      <c r="A14" s="76"/>
      <c r="B14" s="18" t="s">
        <v>168</v>
      </c>
      <c r="C14" s="81"/>
      <c r="D14" s="23"/>
      <c r="E14" s="148"/>
      <c r="F14" s="148">
        <f>F20+F30+F35+F39+F42+F25</f>
        <v>204.94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</row>
    <row r="15" spans="1:12" ht="15">
      <c r="A15" s="76"/>
      <c r="B15" s="18" t="s">
        <v>166</v>
      </c>
      <c r="C15" s="80"/>
      <c r="D15" s="64"/>
      <c r="E15" s="165"/>
      <c r="F15" s="148">
        <f>F21+F26+F31</f>
        <v>32104.81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</row>
    <row r="16" spans="1:12" ht="62.25">
      <c r="A16" s="82" t="s">
        <v>213</v>
      </c>
      <c r="B16" s="63" t="s">
        <v>214</v>
      </c>
      <c r="C16" s="18" t="s">
        <v>290</v>
      </c>
      <c r="D16" s="18" t="s">
        <v>291</v>
      </c>
      <c r="E16" s="148">
        <v>28227</v>
      </c>
      <c r="F16" s="162">
        <v>851.5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</row>
    <row r="17" spans="1:12" ht="30.75">
      <c r="A17" s="76"/>
      <c r="B17" s="18" t="s">
        <v>165</v>
      </c>
      <c r="C17" s="86"/>
      <c r="D17" s="64"/>
      <c r="E17" s="165"/>
      <c r="F17" s="148">
        <v>851.5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</row>
    <row r="18" spans="1:12" ht="62.25">
      <c r="A18" s="234" t="s">
        <v>215</v>
      </c>
      <c r="B18" s="63" t="s">
        <v>214</v>
      </c>
      <c r="C18" s="18" t="s">
        <v>290</v>
      </c>
      <c r="D18" s="18" t="s">
        <v>293</v>
      </c>
      <c r="E18" s="170">
        <v>78773.9</v>
      </c>
      <c r="F18" s="163">
        <v>14679.78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</row>
    <row r="19" spans="1:12" ht="30.75">
      <c r="A19" s="234"/>
      <c r="B19" s="18" t="s">
        <v>165</v>
      </c>
      <c r="C19" s="81"/>
      <c r="D19" s="85"/>
      <c r="E19" s="169"/>
      <c r="F19" s="164">
        <v>519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</row>
    <row r="20" spans="1:12" ht="30.75">
      <c r="A20" s="234"/>
      <c r="B20" s="18" t="s">
        <v>168</v>
      </c>
      <c r="C20" s="81"/>
      <c r="D20" s="87"/>
      <c r="E20" s="169"/>
      <c r="F20" s="164">
        <v>4.94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</row>
    <row r="21" spans="1:12" ht="15">
      <c r="A21" s="234"/>
      <c r="B21" s="18" t="s">
        <v>166</v>
      </c>
      <c r="C21" s="80"/>
      <c r="D21" s="64"/>
      <c r="E21" s="171"/>
      <c r="F21" s="172">
        <v>12790.45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</row>
    <row r="22" spans="1:12" ht="46.5">
      <c r="A22" s="213" t="s">
        <v>216</v>
      </c>
      <c r="B22" s="89" t="s">
        <v>214</v>
      </c>
      <c r="C22" s="18" t="s">
        <v>290</v>
      </c>
      <c r="D22" s="20" t="s">
        <v>294</v>
      </c>
      <c r="E22" s="170">
        <v>57289.4</v>
      </c>
      <c r="F22" s="163">
        <v>48991.33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</row>
    <row r="23" spans="1:12" ht="30.75">
      <c r="A23" s="235"/>
      <c r="B23" s="18" t="s">
        <v>167</v>
      </c>
      <c r="C23" s="83"/>
      <c r="D23" s="20"/>
      <c r="E23" s="169"/>
      <c r="F23" s="164">
        <v>5238.07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</row>
    <row r="24" spans="1:12" ht="30.75">
      <c r="A24" s="214"/>
      <c r="B24" s="18" t="s">
        <v>165</v>
      </c>
      <c r="C24" s="64"/>
      <c r="D24" s="64"/>
      <c r="E24" s="171"/>
      <c r="F24" s="164">
        <v>14360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</row>
    <row r="25" spans="1:12" ht="30.75">
      <c r="A25" s="214"/>
      <c r="B25" s="18" t="s">
        <v>168</v>
      </c>
      <c r="C25" s="64"/>
      <c r="D25" s="64"/>
      <c r="E25" s="171"/>
      <c r="F25" s="164">
        <v>10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</row>
    <row r="26" spans="1:12" ht="15">
      <c r="A26" s="215"/>
      <c r="B26" s="18" t="s">
        <v>166</v>
      </c>
      <c r="C26" s="64"/>
      <c r="D26" s="64"/>
      <c r="E26" s="173"/>
      <c r="F26" s="172">
        <v>18298.18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</row>
    <row r="27" spans="1:12" ht="48" customHeight="1">
      <c r="A27" s="213" t="s">
        <v>217</v>
      </c>
      <c r="B27" s="63" t="s">
        <v>289</v>
      </c>
      <c r="C27" s="18" t="s">
        <v>290</v>
      </c>
      <c r="D27" s="90" t="s">
        <v>295</v>
      </c>
      <c r="E27" s="148">
        <v>13832.3</v>
      </c>
      <c r="F27" s="163">
        <v>9696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</row>
    <row r="28" spans="1:12" ht="30.75">
      <c r="A28" s="214"/>
      <c r="B28" s="18" t="s">
        <v>167</v>
      </c>
      <c r="C28" s="71"/>
      <c r="D28" s="59"/>
      <c r="E28" s="148"/>
      <c r="F28" s="164">
        <v>3777.28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</row>
    <row r="29" spans="1:12" ht="30.75">
      <c r="A29" s="214"/>
      <c r="B29" s="18" t="s">
        <v>165</v>
      </c>
      <c r="C29" s="64"/>
      <c r="D29" s="92"/>
      <c r="E29" s="165"/>
      <c r="F29" s="164">
        <v>57.1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</row>
    <row r="30" spans="1:12" ht="30.75">
      <c r="A30" s="214"/>
      <c r="B30" s="18" t="s">
        <v>168</v>
      </c>
      <c r="C30" s="64"/>
      <c r="D30" s="92"/>
      <c r="E30" s="93"/>
      <c r="F30" s="164">
        <v>20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</row>
    <row r="31" spans="1:12" ht="15">
      <c r="A31" s="215"/>
      <c r="B31" s="18" t="s">
        <v>166</v>
      </c>
      <c r="C31" s="64"/>
      <c r="D31" s="92"/>
      <c r="E31" s="94"/>
      <c r="F31" s="172">
        <v>1016.18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</row>
    <row r="32" spans="1:12" ht="46.5">
      <c r="A32" s="213" t="s">
        <v>219</v>
      </c>
      <c r="B32" s="63" t="s">
        <v>214</v>
      </c>
      <c r="C32" s="18" t="s">
        <v>290</v>
      </c>
      <c r="D32" s="90" t="s">
        <v>296</v>
      </c>
      <c r="E32" s="148">
        <v>46185.6</v>
      </c>
      <c r="F32" s="163">
        <f>F33+F34+F35</f>
        <v>21830.92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</row>
    <row r="33" spans="1:12" ht="30.75">
      <c r="A33" s="214"/>
      <c r="B33" s="18" t="s">
        <v>167</v>
      </c>
      <c r="C33" s="71"/>
      <c r="D33" s="95"/>
      <c r="E33" s="96"/>
      <c r="F33" s="164">
        <v>20900.92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</row>
    <row r="34" spans="1:12" ht="30.75">
      <c r="A34" s="214"/>
      <c r="B34" s="18" t="s">
        <v>165</v>
      </c>
      <c r="C34" s="64"/>
      <c r="D34" s="97"/>
      <c r="E34" s="93"/>
      <c r="F34" s="164">
        <v>790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</row>
    <row r="35" spans="1:12" ht="30.75">
      <c r="A35" s="215"/>
      <c r="B35" s="18" t="s">
        <v>168</v>
      </c>
      <c r="C35" s="64"/>
      <c r="D35" s="97"/>
      <c r="E35" s="93"/>
      <c r="F35" s="164">
        <v>140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</row>
    <row r="36" spans="1:12" ht="46.5">
      <c r="A36" s="213" t="s">
        <v>220</v>
      </c>
      <c r="B36" s="89" t="s">
        <v>214</v>
      </c>
      <c r="C36" s="18" t="s">
        <v>290</v>
      </c>
      <c r="D36" s="18" t="s">
        <v>297</v>
      </c>
      <c r="E36" s="148">
        <v>11690.3</v>
      </c>
      <c r="F36" s="163">
        <v>8196.86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</row>
    <row r="37" spans="1:12" ht="30.75">
      <c r="A37" s="214"/>
      <c r="B37" s="18" t="s">
        <v>167</v>
      </c>
      <c r="C37" s="71"/>
      <c r="D37" s="18"/>
      <c r="E37" s="148"/>
      <c r="F37" s="164">
        <v>3962.08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</row>
    <row r="38" spans="1:12" ht="30.75">
      <c r="A38" s="214"/>
      <c r="B38" s="18" t="s">
        <v>165</v>
      </c>
      <c r="C38" s="64"/>
      <c r="D38" s="64"/>
      <c r="E38" s="165"/>
      <c r="F38" s="164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</row>
    <row r="39" spans="1:12" ht="30.75">
      <c r="A39" s="215"/>
      <c r="B39" s="18" t="s">
        <v>168</v>
      </c>
      <c r="C39" s="64"/>
      <c r="D39" s="98"/>
      <c r="E39" s="174"/>
      <c r="F39" s="172">
        <v>20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</row>
    <row r="40" spans="1:12" ht="78">
      <c r="A40" s="230" t="s">
        <v>221</v>
      </c>
      <c r="B40" s="89" t="s">
        <v>214</v>
      </c>
      <c r="C40" s="18" t="s">
        <v>290</v>
      </c>
      <c r="D40" s="18" t="s">
        <v>298</v>
      </c>
      <c r="E40" s="148">
        <v>114305.47</v>
      </c>
      <c r="F40" s="163">
        <v>11694.48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</row>
    <row r="41" spans="1:12" ht="30.75">
      <c r="A41" s="230"/>
      <c r="B41" s="18" t="s">
        <v>167</v>
      </c>
      <c r="C41" s="71"/>
      <c r="D41" s="18"/>
      <c r="E41" s="79"/>
      <c r="F41" s="164">
        <v>11694.38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</row>
    <row r="42" spans="1:12" ht="30.75">
      <c r="A42" s="230"/>
      <c r="B42" s="18" t="s">
        <v>168</v>
      </c>
      <c r="C42" s="64"/>
      <c r="D42" s="64"/>
      <c r="E42" s="93"/>
      <c r="F42" s="164">
        <v>10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</row>
    <row r="43" spans="1:12" ht="66" customHeight="1">
      <c r="A43" s="231" t="s">
        <v>434</v>
      </c>
      <c r="B43" s="232"/>
      <c r="C43" s="71"/>
      <c r="D43" s="54"/>
      <c r="E43" s="75"/>
      <c r="F43" s="160">
        <f>F48+F51</f>
        <v>63026.37683</v>
      </c>
      <c r="G43" s="175">
        <f>G48</f>
        <v>12360</v>
      </c>
      <c r="H43" s="163">
        <v>0</v>
      </c>
      <c r="I43" s="162">
        <f>I55+I59+I67+I79+I87+I91+I95+I115+I99</f>
        <v>324000</v>
      </c>
      <c r="J43" s="163">
        <f>J55+J59+J71+J79+J99+J111+J115+J119</f>
        <v>347390</v>
      </c>
      <c r="K43" s="163">
        <f>K59+K63+K71+K75+K83+K103+K107+K111+K123</f>
        <v>347410</v>
      </c>
      <c r="L43" s="163">
        <f>L63+L75+L83+L103+L107+L111+L123</f>
        <v>324000</v>
      </c>
    </row>
    <row r="44" spans="1:12" ht="30.75">
      <c r="A44" s="100"/>
      <c r="B44" s="18" t="s">
        <v>167</v>
      </c>
      <c r="C44" s="71"/>
      <c r="D44" s="54"/>
      <c r="E44" s="75"/>
      <c r="F44" s="159">
        <f>+F52</f>
        <v>47156.4</v>
      </c>
      <c r="G44" s="164">
        <v>0</v>
      </c>
      <c r="H44" s="164">
        <v>0</v>
      </c>
      <c r="I44" s="164">
        <f>I56+I60+I68+I80+I88+I92+I96+I100+I116</f>
        <v>210000</v>
      </c>
      <c r="J44" s="164">
        <f>J56+J60+J72+J80+J100+J112+J116+J120</f>
        <v>226160</v>
      </c>
      <c r="K44" s="164">
        <f>K60+K64+K72+K76+K84+K104+K108+K112+K124</f>
        <v>226170</v>
      </c>
      <c r="L44" s="163">
        <f>L64+L76+L84+L104+L108+L112+L124</f>
        <v>210000</v>
      </c>
    </row>
    <row r="45" spans="1:12" ht="30.75">
      <c r="A45" s="102"/>
      <c r="B45" s="18" t="s">
        <v>165</v>
      </c>
      <c r="C45" s="64"/>
      <c r="D45" s="64"/>
      <c r="E45" s="64"/>
      <c r="F45" s="148">
        <f>F49+F54</f>
        <v>28265.5</v>
      </c>
      <c r="G45" s="176">
        <f>G49</f>
        <v>12360</v>
      </c>
      <c r="H45" s="164">
        <v>0</v>
      </c>
      <c r="I45" s="164">
        <f>I57+I61+I69+I81+I89+I93+I97+I101+I117</f>
        <v>100000</v>
      </c>
      <c r="J45" s="164">
        <f>J57+J61+J73+J81+J101+J113+J117+J121</f>
        <v>106080</v>
      </c>
      <c r="K45" s="164">
        <f>K61+K65+K73+K77+K85+K105+K109+K113+K125</f>
        <v>106090</v>
      </c>
      <c r="L45" s="163">
        <f>L65+L77+L85+L105+L109+L113+L125</f>
        <v>100000</v>
      </c>
    </row>
    <row r="46" spans="1:12" ht="30.75">
      <c r="A46" s="102"/>
      <c r="B46" s="18" t="s">
        <v>168</v>
      </c>
      <c r="C46" s="64"/>
      <c r="D46" s="64"/>
      <c r="E46" s="177"/>
      <c r="F46" s="148">
        <f>F50+F53</f>
        <v>5869.97683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</row>
    <row r="47" spans="1:12" ht="15">
      <c r="A47" s="102"/>
      <c r="B47" s="18" t="s">
        <v>166</v>
      </c>
      <c r="C47" s="64"/>
      <c r="D47" s="64"/>
      <c r="E47" s="177"/>
      <c r="F47" s="164">
        <v>0</v>
      </c>
      <c r="G47" s="164">
        <v>0</v>
      </c>
      <c r="H47" s="164">
        <v>0</v>
      </c>
      <c r="I47" s="164">
        <f>I58+I62+I70+I82+I90+I98+I102+I118+I94</f>
        <v>14000</v>
      </c>
      <c r="J47" s="164">
        <f>J58+J62+J74+J82+J102+J114+J118+J122</f>
        <v>15150</v>
      </c>
      <c r="K47" s="164">
        <f>K62+K66+K74+K78+K86+K106+K110+K114+K126</f>
        <v>15150</v>
      </c>
      <c r="L47" s="164">
        <f>L66+L78+L86+L106+L110+L114+L126</f>
        <v>14000</v>
      </c>
    </row>
    <row r="48" spans="1:12" ht="62.25">
      <c r="A48" s="213" t="s">
        <v>224</v>
      </c>
      <c r="B48" s="103" t="s">
        <v>222</v>
      </c>
      <c r="C48" s="18" t="s">
        <v>290</v>
      </c>
      <c r="D48" s="18" t="s">
        <v>223</v>
      </c>
      <c r="E48" s="148">
        <v>27948.7</v>
      </c>
      <c r="F48" s="163">
        <v>15590</v>
      </c>
      <c r="G48" s="178">
        <v>12360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</row>
    <row r="49" spans="1:12" ht="30.75">
      <c r="A49" s="214"/>
      <c r="B49" s="90" t="s">
        <v>165</v>
      </c>
      <c r="C49" s="64"/>
      <c r="D49" s="64"/>
      <c r="E49" s="148"/>
      <c r="F49" s="164">
        <v>10000</v>
      </c>
      <c r="G49" s="179">
        <v>12360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</row>
    <row r="50" spans="1:12" ht="30.75">
      <c r="A50" s="215"/>
      <c r="B50" s="18" t="s">
        <v>168</v>
      </c>
      <c r="C50" s="64"/>
      <c r="D50" s="64"/>
      <c r="E50" s="148"/>
      <c r="F50" s="164">
        <v>5590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</row>
    <row r="51" spans="1:12" ht="63.75" customHeight="1">
      <c r="A51" s="230" t="s">
        <v>225</v>
      </c>
      <c r="B51" s="63" t="s">
        <v>407</v>
      </c>
      <c r="C51" s="18" t="s">
        <v>290</v>
      </c>
      <c r="D51" s="18" t="s">
        <v>308</v>
      </c>
      <c r="E51" s="148">
        <v>505190</v>
      </c>
      <c r="F51" s="163">
        <f>F52+F53</f>
        <v>47436.37683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</row>
    <row r="52" spans="1:12" ht="30.75">
      <c r="A52" s="230"/>
      <c r="B52" s="18" t="s">
        <v>167</v>
      </c>
      <c r="C52" s="71"/>
      <c r="D52" s="54"/>
      <c r="E52" s="148"/>
      <c r="F52" s="164">
        <v>47156.4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</row>
    <row r="53" spans="1:12" ht="30.75">
      <c r="A53" s="230"/>
      <c r="B53" s="18" t="s">
        <v>168</v>
      </c>
      <c r="C53" s="64"/>
      <c r="D53" s="98"/>
      <c r="E53" s="148"/>
      <c r="F53" s="164">
        <v>279.97683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</row>
    <row r="54" spans="1:12" ht="30.75">
      <c r="A54" s="88"/>
      <c r="B54" s="18" t="s">
        <v>165</v>
      </c>
      <c r="C54" s="80"/>
      <c r="D54" s="98"/>
      <c r="E54" s="180"/>
      <c r="F54" s="181">
        <v>18265.5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</row>
    <row r="55" spans="1:12" ht="62.25">
      <c r="A55" s="213" t="s">
        <v>226</v>
      </c>
      <c r="B55" s="63" t="s">
        <v>170</v>
      </c>
      <c r="C55" s="18" t="s">
        <v>290</v>
      </c>
      <c r="D55" s="18" t="s">
        <v>299</v>
      </c>
      <c r="E55" s="180"/>
      <c r="F55" s="167">
        <v>0</v>
      </c>
      <c r="G55" s="167">
        <v>0</v>
      </c>
      <c r="H55" s="167">
        <v>0</v>
      </c>
      <c r="I55" s="162">
        <f>I56+I57+I58</f>
        <v>12270</v>
      </c>
      <c r="J55" s="162">
        <f>J56+J57+J58</f>
        <v>12270</v>
      </c>
      <c r="K55" s="167">
        <v>0</v>
      </c>
      <c r="L55" s="167">
        <v>0</v>
      </c>
    </row>
    <row r="56" spans="1:12" ht="30.75">
      <c r="A56" s="214"/>
      <c r="B56" s="18" t="s">
        <v>167</v>
      </c>
      <c r="C56" s="71"/>
      <c r="D56" s="23"/>
      <c r="E56" s="180"/>
      <c r="F56" s="167">
        <v>0</v>
      </c>
      <c r="G56" s="167">
        <v>0</v>
      </c>
      <c r="H56" s="167">
        <v>0</v>
      </c>
      <c r="I56" s="182">
        <v>7950</v>
      </c>
      <c r="J56" s="182">
        <v>7990</v>
      </c>
      <c r="K56" s="167">
        <v>0</v>
      </c>
      <c r="L56" s="167">
        <v>0</v>
      </c>
    </row>
    <row r="57" spans="1:12" ht="30.75">
      <c r="A57" s="214"/>
      <c r="B57" s="18" t="s">
        <v>165</v>
      </c>
      <c r="C57" s="64"/>
      <c r="D57" s="64"/>
      <c r="E57" s="183"/>
      <c r="F57" s="167">
        <v>0</v>
      </c>
      <c r="G57" s="167">
        <v>0</v>
      </c>
      <c r="H57" s="167">
        <v>0</v>
      </c>
      <c r="I57" s="148">
        <v>3790</v>
      </c>
      <c r="J57" s="148">
        <v>3750</v>
      </c>
      <c r="K57" s="167">
        <v>0</v>
      </c>
      <c r="L57" s="167">
        <v>0</v>
      </c>
    </row>
    <row r="58" spans="1:12" ht="15">
      <c r="A58" s="215"/>
      <c r="B58" s="18" t="s">
        <v>166</v>
      </c>
      <c r="C58" s="64"/>
      <c r="D58" s="64"/>
      <c r="E58" s="183"/>
      <c r="F58" s="167">
        <v>0</v>
      </c>
      <c r="G58" s="167">
        <v>0</v>
      </c>
      <c r="H58" s="167">
        <v>0</v>
      </c>
      <c r="I58" s="159">
        <v>530</v>
      </c>
      <c r="J58" s="159">
        <v>530</v>
      </c>
      <c r="K58" s="167">
        <v>0</v>
      </c>
      <c r="L58" s="167">
        <v>0</v>
      </c>
    </row>
    <row r="59" spans="1:12" ht="46.5">
      <c r="A59" s="213" t="s">
        <v>228</v>
      </c>
      <c r="B59" s="63" t="s">
        <v>170</v>
      </c>
      <c r="C59" s="18" t="s">
        <v>290</v>
      </c>
      <c r="D59" s="18" t="s">
        <v>227</v>
      </c>
      <c r="E59" s="167"/>
      <c r="F59" s="167">
        <v>0</v>
      </c>
      <c r="G59" s="167">
        <v>0</v>
      </c>
      <c r="H59" s="167">
        <v>0</v>
      </c>
      <c r="I59" s="162">
        <f>I60+I61+I62</f>
        <v>57200</v>
      </c>
      <c r="J59" s="162">
        <f>J60+J61+J62</f>
        <v>95350</v>
      </c>
      <c r="K59" s="162">
        <f>K60+K61+K62</f>
        <v>38130</v>
      </c>
      <c r="L59" s="167">
        <v>0</v>
      </c>
    </row>
    <row r="60" spans="1:12" ht="30.75">
      <c r="A60" s="214"/>
      <c r="B60" s="18" t="s">
        <v>167</v>
      </c>
      <c r="C60" s="71"/>
      <c r="D60" s="23"/>
      <c r="E60" s="167"/>
      <c r="F60" s="167">
        <v>0</v>
      </c>
      <c r="G60" s="167">
        <v>0</v>
      </c>
      <c r="H60" s="167">
        <v>0</v>
      </c>
      <c r="I60" s="148">
        <v>37080</v>
      </c>
      <c r="J60" s="148">
        <v>62080</v>
      </c>
      <c r="K60" s="148">
        <v>24830</v>
      </c>
      <c r="L60" s="167">
        <v>0</v>
      </c>
    </row>
    <row r="61" spans="1:12" ht="30.75">
      <c r="A61" s="214"/>
      <c r="B61" s="18" t="s">
        <v>165</v>
      </c>
      <c r="C61" s="64"/>
      <c r="D61" s="64"/>
      <c r="E61" s="183"/>
      <c r="F61" s="167">
        <v>0</v>
      </c>
      <c r="G61" s="167">
        <v>0</v>
      </c>
      <c r="H61" s="167">
        <v>0</v>
      </c>
      <c r="I61" s="148">
        <v>17650</v>
      </c>
      <c r="J61" s="148">
        <v>29110</v>
      </c>
      <c r="K61" s="148">
        <v>11640</v>
      </c>
      <c r="L61" s="167">
        <v>0</v>
      </c>
    </row>
    <row r="62" spans="1:12" ht="15">
      <c r="A62" s="215"/>
      <c r="B62" s="18" t="s">
        <v>166</v>
      </c>
      <c r="C62" s="64"/>
      <c r="D62" s="64"/>
      <c r="E62" s="183"/>
      <c r="F62" s="167">
        <v>0</v>
      </c>
      <c r="G62" s="167">
        <v>0</v>
      </c>
      <c r="H62" s="167">
        <v>0</v>
      </c>
      <c r="I62" s="148">
        <v>2470</v>
      </c>
      <c r="J62" s="148">
        <v>4160</v>
      </c>
      <c r="K62" s="182">
        <v>1660</v>
      </c>
      <c r="L62" s="167">
        <v>0</v>
      </c>
    </row>
    <row r="63" spans="1:12" ht="52.5" customHeight="1">
      <c r="A63" s="213" t="s">
        <v>229</v>
      </c>
      <c r="B63" s="63" t="s">
        <v>170</v>
      </c>
      <c r="C63" s="18" t="s">
        <v>290</v>
      </c>
      <c r="D63" s="18" t="s">
        <v>408</v>
      </c>
      <c r="E63" s="167"/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2">
        <f>K64+K65+K66</f>
        <v>21160</v>
      </c>
      <c r="L63" s="162">
        <f>L64+L65+L66</f>
        <v>21190</v>
      </c>
    </row>
    <row r="64" spans="1:12" ht="30.75">
      <c r="A64" s="214"/>
      <c r="B64" s="18" t="s">
        <v>167</v>
      </c>
      <c r="C64" s="71"/>
      <c r="D64" s="54"/>
      <c r="E64" s="148"/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48">
        <v>13780</v>
      </c>
      <c r="L64" s="148">
        <v>13730</v>
      </c>
    </row>
    <row r="65" spans="1:12" ht="30.75">
      <c r="A65" s="214"/>
      <c r="B65" s="90" t="s">
        <v>165</v>
      </c>
      <c r="C65" s="64"/>
      <c r="D65" s="64"/>
      <c r="E65" s="177"/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48">
        <v>6460</v>
      </c>
      <c r="L65" s="148">
        <v>6540</v>
      </c>
    </row>
    <row r="66" spans="1:12" ht="15">
      <c r="A66" s="215"/>
      <c r="B66" s="18" t="s">
        <v>166</v>
      </c>
      <c r="C66" s="64"/>
      <c r="D66" s="98"/>
      <c r="E66" s="177"/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48">
        <v>920</v>
      </c>
      <c r="L66" s="148">
        <v>920</v>
      </c>
    </row>
    <row r="67" spans="1:12" ht="62.25">
      <c r="A67" s="213" t="s">
        <v>230</v>
      </c>
      <c r="B67" s="63" t="s">
        <v>170</v>
      </c>
      <c r="C67" s="18" t="s">
        <v>290</v>
      </c>
      <c r="D67" s="18" t="s">
        <v>300</v>
      </c>
      <c r="E67" s="167"/>
      <c r="F67" s="167">
        <v>0</v>
      </c>
      <c r="G67" s="167">
        <v>0</v>
      </c>
      <c r="H67" s="167">
        <v>0</v>
      </c>
      <c r="I67" s="162">
        <f>I68+I69+I70</f>
        <v>19950</v>
      </c>
      <c r="J67" s="167">
        <v>0</v>
      </c>
      <c r="K67" s="167">
        <v>0</v>
      </c>
      <c r="L67" s="167">
        <v>0</v>
      </c>
    </row>
    <row r="68" spans="1:12" ht="30.75">
      <c r="A68" s="214"/>
      <c r="B68" s="18" t="s">
        <v>167</v>
      </c>
      <c r="C68" s="71"/>
      <c r="D68" s="85"/>
      <c r="E68" s="73"/>
      <c r="F68" s="167">
        <v>0</v>
      </c>
      <c r="G68" s="167">
        <v>0</v>
      </c>
      <c r="H68" s="167">
        <v>0</v>
      </c>
      <c r="I68" s="148">
        <v>12930</v>
      </c>
      <c r="J68" s="167">
        <v>0</v>
      </c>
      <c r="K68" s="167">
        <v>0</v>
      </c>
      <c r="L68" s="167">
        <v>0</v>
      </c>
    </row>
    <row r="69" spans="1:12" ht="30.75">
      <c r="A69" s="214"/>
      <c r="B69" s="90" t="s">
        <v>165</v>
      </c>
      <c r="C69" s="64"/>
      <c r="D69" s="105"/>
      <c r="E69" s="64"/>
      <c r="F69" s="167">
        <v>0</v>
      </c>
      <c r="G69" s="167">
        <v>0</v>
      </c>
      <c r="H69" s="167">
        <v>0</v>
      </c>
      <c r="I69" s="148">
        <v>6160</v>
      </c>
      <c r="J69" s="167">
        <v>0</v>
      </c>
      <c r="K69" s="167">
        <v>0</v>
      </c>
      <c r="L69" s="167">
        <v>0</v>
      </c>
    </row>
    <row r="70" spans="1:12" ht="15">
      <c r="A70" s="215"/>
      <c r="B70" s="18" t="s">
        <v>166</v>
      </c>
      <c r="C70" s="71"/>
      <c r="D70" s="50"/>
      <c r="E70" s="78"/>
      <c r="F70" s="167">
        <v>0</v>
      </c>
      <c r="G70" s="167">
        <v>0</v>
      </c>
      <c r="H70" s="167">
        <v>0</v>
      </c>
      <c r="I70" s="148">
        <v>860</v>
      </c>
      <c r="J70" s="167">
        <v>0</v>
      </c>
      <c r="K70" s="167">
        <v>0</v>
      </c>
      <c r="L70" s="167">
        <v>0</v>
      </c>
    </row>
    <row r="71" spans="1:12" ht="46.5">
      <c r="A71" s="213" t="s">
        <v>231</v>
      </c>
      <c r="B71" s="63" t="s">
        <v>170</v>
      </c>
      <c r="C71" s="18" t="s">
        <v>290</v>
      </c>
      <c r="D71" s="18" t="s">
        <v>301</v>
      </c>
      <c r="E71" s="73"/>
      <c r="F71" s="167">
        <v>0</v>
      </c>
      <c r="G71" s="167">
        <v>0</v>
      </c>
      <c r="H71" s="167">
        <v>0</v>
      </c>
      <c r="I71" s="167">
        <v>0</v>
      </c>
      <c r="J71" s="162">
        <f>J72+J73+J74</f>
        <v>43100</v>
      </c>
      <c r="K71" s="162">
        <f>K72+K73+K74</f>
        <v>48270</v>
      </c>
      <c r="L71" s="167">
        <v>0</v>
      </c>
    </row>
    <row r="72" spans="1:12" ht="30.75">
      <c r="A72" s="214"/>
      <c r="B72" s="18" t="s">
        <v>167</v>
      </c>
      <c r="C72" s="71"/>
      <c r="D72" s="54"/>
      <c r="E72" s="78"/>
      <c r="F72" s="167">
        <v>0</v>
      </c>
      <c r="G72" s="167">
        <v>0</v>
      </c>
      <c r="H72" s="167">
        <v>0</v>
      </c>
      <c r="I72" s="167">
        <v>0</v>
      </c>
      <c r="J72" s="148">
        <v>28060</v>
      </c>
      <c r="K72" s="148">
        <v>31430</v>
      </c>
      <c r="L72" s="167">
        <v>0</v>
      </c>
    </row>
    <row r="73" spans="1:12" ht="30.75">
      <c r="A73" s="214"/>
      <c r="B73" s="18" t="s">
        <v>165</v>
      </c>
      <c r="C73" s="64"/>
      <c r="D73" s="64"/>
      <c r="E73" s="64"/>
      <c r="F73" s="167">
        <v>0</v>
      </c>
      <c r="G73" s="167">
        <v>0</v>
      </c>
      <c r="H73" s="167">
        <v>0</v>
      </c>
      <c r="I73" s="167">
        <v>0</v>
      </c>
      <c r="J73" s="148">
        <v>13160</v>
      </c>
      <c r="K73" s="148">
        <v>14740</v>
      </c>
      <c r="L73" s="167">
        <v>0</v>
      </c>
    </row>
    <row r="74" spans="1:12" ht="15">
      <c r="A74" s="215"/>
      <c r="B74" s="18" t="s">
        <v>166</v>
      </c>
      <c r="C74" s="64"/>
      <c r="D74" s="98"/>
      <c r="E74" s="64"/>
      <c r="F74" s="167">
        <v>0</v>
      </c>
      <c r="G74" s="167">
        <v>0</v>
      </c>
      <c r="H74" s="167">
        <v>0</v>
      </c>
      <c r="I74" s="167">
        <v>0</v>
      </c>
      <c r="J74" s="148">
        <v>1880</v>
      </c>
      <c r="K74" s="148">
        <v>2100</v>
      </c>
      <c r="L74" s="167">
        <v>0</v>
      </c>
    </row>
    <row r="75" spans="1:12" ht="62.25">
      <c r="A75" s="213" t="s">
        <v>232</v>
      </c>
      <c r="B75" s="63" t="s">
        <v>170</v>
      </c>
      <c r="C75" s="18" t="s">
        <v>290</v>
      </c>
      <c r="D75" s="18" t="s">
        <v>302</v>
      </c>
      <c r="E75" s="73"/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2">
        <f>K76+K77+K78</f>
        <v>33110</v>
      </c>
      <c r="L75" s="162">
        <f>L76+L77+L78</f>
        <v>33110</v>
      </c>
    </row>
    <row r="76" spans="1:12" ht="30.75">
      <c r="A76" s="214"/>
      <c r="B76" s="18" t="s">
        <v>167</v>
      </c>
      <c r="C76" s="71"/>
      <c r="D76" s="23"/>
      <c r="E76" s="73"/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48">
        <v>21560</v>
      </c>
      <c r="L76" s="148">
        <v>21460</v>
      </c>
    </row>
    <row r="77" spans="1:12" ht="30.75">
      <c r="A77" s="214"/>
      <c r="B77" s="90" t="s">
        <v>165</v>
      </c>
      <c r="C77" s="64"/>
      <c r="D77" s="64"/>
      <c r="E77" s="80"/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48">
        <v>10110</v>
      </c>
      <c r="L77" s="148">
        <v>10220</v>
      </c>
    </row>
    <row r="78" spans="1:12" ht="15">
      <c r="A78" s="215"/>
      <c r="B78" s="18" t="s">
        <v>166</v>
      </c>
      <c r="C78" s="64"/>
      <c r="D78" s="64"/>
      <c r="E78" s="80"/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48">
        <v>1440</v>
      </c>
      <c r="L78" s="148">
        <v>1430</v>
      </c>
    </row>
    <row r="79" spans="1:12" ht="62.25">
      <c r="A79" s="213" t="s">
        <v>233</v>
      </c>
      <c r="B79" s="63" t="s">
        <v>170</v>
      </c>
      <c r="C79" s="18" t="s">
        <v>290</v>
      </c>
      <c r="D79" s="18" t="s">
        <v>171</v>
      </c>
      <c r="E79" s="73"/>
      <c r="F79" s="167">
        <v>0</v>
      </c>
      <c r="G79" s="167">
        <v>0</v>
      </c>
      <c r="H79" s="167">
        <v>0</v>
      </c>
      <c r="I79" s="162">
        <f>I80+I81+I82</f>
        <v>4330</v>
      </c>
      <c r="J79" s="162">
        <f>J80+J81+J82</f>
        <v>19450</v>
      </c>
      <c r="K79" s="167">
        <v>0</v>
      </c>
      <c r="L79" s="167">
        <v>0</v>
      </c>
    </row>
    <row r="80" spans="1:12" ht="30.75">
      <c r="A80" s="214"/>
      <c r="B80" s="18" t="s">
        <v>167</v>
      </c>
      <c r="C80" s="71"/>
      <c r="D80" s="54"/>
      <c r="E80" s="78"/>
      <c r="F80" s="167">
        <v>0</v>
      </c>
      <c r="G80" s="167">
        <v>0</v>
      </c>
      <c r="H80" s="167">
        <v>0</v>
      </c>
      <c r="I80" s="148">
        <v>2810</v>
      </c>
      <c r="J80" s="148">
        <v>12660</v>
      </c>
      <c r="K80" s="167">
        <v>0</v>
      </c>
      <c r="L80" s="167">
        <v>0</v>
      </c>
    </row>
    <row r="81" spans="1:12" ht="30.75">
      <c r="A81" s="214"/>
      <c r="B81" s="18" t="s">
        <v>165</v>
      </c>
      <c r="C81" s="64"/>
      <c r="D81" s="64"/>
      <c r="E81" s="64"/>
      <c r="F81" s="167">
        <v>0</v>
      </c>
      <c r="G81" s="167">
        <v>0</v>
      </c>
      <c r="H81" s="167">
        <v>0</v>
      </c>
      <c r="I81" s="148">
        <v>1330</v>
      </c>
      <c r="J81" s="148">
        <v>5940</v>
      </c>
      <c r="K81" s="167">
        <v>0</v>
      </c>
      <c r="L81" s="167">
        <v>0</v>
      </c>
    </row>
    <row r="82" spans="1:12" ht="15">
      <c r="A82" s="215"/>
      <c r="B82" s="18" t="s">
        <v>166</v>
      </c>
      <c r="C82" s="64"/>
      <c r="D82" s="98"/>
      <c r="E82" s="64"/>
      <c r="F82" s="72">
        <v>0</v>
      </c>
      <c r="G82" s="72">
        <v>0</v>
      </c>
      <c r="H82" s="72">
        <v>0</v>
      </c>
      <c r="I82" s="91">
        <v>190</v>
      </c>
      <c r="J82" s="91">
        <v>850</v>
      </c>
      <c r="K82" s="72">
        <v>0</v>
      </c>
      <c r="L82" s="72">
        <v>0</v>
      </c>
    </row>
    <row r="83" spans="1:12" ht="62.25">
      <c r="A83" s="213" t="s">
        <v>234</v>
      </c>
      <c r="B83" s="63" t="s">
        <v>170</v>
      </c>
      <c r="C83" s="18" t="s">
        <v>290</v>
      </c>
      <c r="D83" s="18" t="s">
        <v>409</v>
      </c>
      <c r="E83" s="73"/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2">
        <f>K84+K85+K86</f>
        <v>14120</v>
      </c>
      <c r="L83" s="162">
        <f>L84+L85+L86</f>
        <v>21180</v>
      </c>
    </row>
    <row r="84" spans="1:12" ht="30.75">
      <c r="A84" s="214"/>
      <c r="B84" s="18" t="s">
        <v>167</v>
      </c>
      <c r="C84" s="71"/>
      <c r="D84" s="23"/>
      <c r="E84" s="73"/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48">
        <v>9190</v>
      </c>
      <c r="L84" s="148">
        <v>13730</v>
      </c>
    </row>
    <row r="85" spans="1:12" ht="30.75">
      <c r="A85" s="214"/>
      <c r="B85" s="18" t="s">
        <v>165</v>
      </c>
      <c r="C85" s="64"/>
      <c r="D85" s="64"/>
      <c r="E85" s="80"/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48">
        <v>4310</v>
      </c>
      <c r="L85" s="148">
        <v>6540</v>
      </c>
    </row>
    <row r="86" spans="1:12" ht="15">
      <c r="A86" s="215"/>
      <c r="B86" s="18" t="s">
        <v>166</v>
      </c>
      <c r="C86" s="64"/>
      <c r="D86" s="64"/>
      <c r="E86" s="80"/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48">
        <v>620</v>
      </c>
      <c r="L86" s="148">
        <v>910</v>
      </c>
    </row>
    <row r="87" spans="1:12" ht="46.5">
      <c r="A87" s="213" t="s">
        <v>236</v>
      </c>
      <c r="B87" s="63" t="s">
        <v>170</v>
      </c>
      <c r="C87" s="18" t="s">
        <v>290</v>
      </c>
      <c r="D87" s="18" t="s">
        <v>235</v>
      </c>
      <c r="E87" s="73"/>
      <c r="F87" s="167">
        <v>0</v>
      </c>
      <c r="G87" s="167">
        <v>0</v>
      </c>
      <c r="H87" s="167">
        <v>0</v>
      </c>
      <c r="I87" s="162">
        <f>I88+I89+I90</f>
        <v>16520</v>
      </c>
      <c r="J87" s="167">
        <v>0</v>
      </c>
      <c r="K87" s="167">
        <v>0</v>
      </c>
      <c r="L87" s="167">
        <v>0</v>
      </c>
    </row>
    <row r="88" spans="1:12" ht="30.75">
      <c r="A88" s="214"/>
      <c r="B88" s="18" t="s">
        <v>167</v>
      </c>
      <c r="C88" s="71"/>
      <c r="D88" s="23"/>
      <c r="E88" s="73"/>
      <c r="F88" s="167">
        <v>0</v>
      </c>
      <c r="G88" s="167">
        <v>0</v>
      </c>
      <c r="H88" s="167">
        <v>0</v>
      </c>
      <c r="I88" s="148">
        <v>10710</v>
      </c>
      <c r="J88" s="167">
        <v>0</v>
      </c>
      <c r="K88" s="167">
        <v>0</v>
      </c>
      <c r="L88" s="167">
        <v>0</v>
      </c>
    </row>
    <row r="89" spans="1:12" ht="30.75">
      <c r="A89" s="214"/>
      <c r="B89" s="18" t="s">
        <v>165</v>
      </c>
      <c r="C89" s="64"/>
      <c r="D89" s="64"/>
      <c r="E89" s="80"/>
      <c r="F89" s="167">
        <v>0</v>
      </c>
      <c r="G89" s="167">
        <v>0</v>
      </c>
      <c r="H89" s="167">
        <v>0</v>
      </c>
      <c r="I89" s="148">
        <v>5100</v>
      </c>
      <c r="J89" s="167">
        <v>0</v>
      </c>
      <c r="K89" s="167">
        <v>0</v>
      </c>
      <c r="L89" s="167">
        <v>0</v>
      </c>
    </row>
    <row r="90" spans="1:12" ht="15">
      <c r="A90" s="215"/>
      <c r="B90" s="18" t="s">
        <v>166</v>
      </c>
      <c r="C90" s="64"/>
      <c r="D90" s="64"/>
      <c r="E90" s="80"/>
      <c r="F90" s="167">
        <v>0</v>
      </c>
      <c r="G90" s="167">
        <v>0</v>
      </c>
      <c r="H90" s="167">
        <v>0</v>
      </c>
      <c r="I90" s="148">
        <v>710</v>
      </c>
      <c r="J90" s="167">
        <v>0</v>
      </c>
      <c r="K90" s="167">
        <v>0</v>
      </c>
      <c r="L90" s="167">
        <v>0</v>
      </c>
    </row>
    <row r="91" spans="1:12" ht="65.25" customHeight="1">
      <c r="A91" s="213" t="s">
        <v>237</v>
      </c>
      <c r="B91" s="63" t="s">
        <v>170</v>
      </c>
      <c r="C91" s="18" t="s">
        <v>290</v>
      </c>
      <c r="D91" s="18" t="s">
        <v>172</v>
      </c>
      <c r="E91" s="73"/>
      <c r="F91" s="167">
        <v>0</v>
      </c>
      <c r="G91" s="167">
        <v>0</v>
      </c>
      <c r="H91" s="167">
        <v>0</v>
      </c>
      <c r="I91" s="162">
        <f>I92+I93+I94</f>
        <v>34040</v>
      </c>
      <c r="J91" s="167">
        <v>0</v>
      </c>
      <c r="K91" s="167">
        <v>0</v>
      </c>
      <c r="L91" s="167">
        <v>0</v>
      </c>
    </row>
    <row r="92" spans="1:12" ht="30.75">
      <c r="A92" s="214"/>
      <c r="B92" s="18" t="s">
        <v>167</v>
      </c>
      <c r="C92" s="71"/>
      <c r="D92" s="54"/>
      <c r="E92" s="78"/>
      <c r="F92" s="167">
        <v>0</v>
      </c>
      <c r="G92" s="167">
        <v>0</v>
      </c>
      <c r="H92" s="167">
        <v>0</v>
      </c>
      <c r="I92" s="148">
        <v>22050</v>
      </c>
      <c r="J92" s="167">
        <v>0</v>
      </c>
      <c r="K92" s="167">
        <v>0</v>
      </c>
      <c r="L92" s="167">
        <v>0</v>
      </c>
    </row>
    <row r="93" spans="1:12" ht="30.75">
      <c r="A93" s="214"/>
      <c r="B93" s="90" t="s">
        <v>165</v>
      </c>
      <c r="C93" s="64"/>
      <c r="D93" s="64"/>
      <c r="E93" s="64"/>
      <c r="F93" s="167">
        <v>0</v>
      </c>
      <c r="G93" s="167">
        <v>0</v>
      </c>
      <c r="H93" s="167">
        <v>0</v>
      </c>
      <c r="I93" s="148">
        <v>10510</v>
      </c>
      <c r="J93" s="167">
        <v>0</v>
      </c>
      <c r="K93" s="167">
        <v>0</v>
      </c>
      <c r="L93" s="167">
        <v>0</v>
      </c>
    </row>
    <row r="94" spans="1:12" ht="15">
      <c r="A94" s="215"/>
      <c r="B94" s="18" t="s">
        <v>166</v>
      </c>
      <c r="C94" s="64"/>
      <c r="D94" s="98"/>
      <c r="E94" s="64"/>
      <c r="F94" s="167">
        <v>0</v>
      </c>
      <c r="G94" s="167">
        <v>0</v>
      </c>
      <c r="H94" s="167">
        <v>0</v>
      </c>
      <c r="I94" s="148">
        <v>1480</v>
      </c>
      <c r="J94" s="167">
        <v>0</v>
      </c>
      <c r="K94" s="167">
        <v>0</v>
      </c>
      <c r="L94" s="167">
        <v>0</v>
      </c>
    </row>
    <row r="95" spans="1:12" ht="62.25">
      <c r="A95" s="230" t="s">
        <v>238</v>
      </c>
      <c r="B95" s="63" t="s">
        <v>170</v>
      </c>
      <c r="C95" s="18" t="s">
        <v>290</v>
      </c>
      <c r="D95" s="18" t="s">
        <v>303</v>
      </c>
      <c r="E95" s="73"/>
      <c r="F95" s="167">
        <v>0</v>
      </c>
      <c r="G95" s="167">
        <v>0</v>
      </c>
      <c r="H95" s="167">
        <v>0</v>
      </c>
      <c r="I95" s="162">
        <f>I96+I97+I98</f>
        <v>15340</v>
      </c>
      <c r="J95" s="167">
        <v>0</v>
      </c>
      <c r="K95" s="167">
        <v>0</v>
      </c>
      <c r="L95" s="167">
        <v>0</v>
      </c>
    </row>
    <row r="96" spans="1:12" ht="30.75">
      <c r="A96" s="230"/>
      <c r="B96" s="18" t="s">
        <v>167</v>
      </c>
      <c r="C96" s="71"/>
      <c r="D96" s="23"/>
      <c r="E96" s="73"/>
      <c r="F96" s="167">
        <v>0</v>
      </c>
      <c r="G96" s="167">
        <v>0</v>
      </c>
      <c r="H96" s="167">
        <v>0</v>
      </c>
      <c r="I96" s="148">
        <v>9940</v>
      </c>
      <c r="J96" s="167">
        <v>0</v>
      </c>
      <c r="K96" s="167">
        <v>0</v>
      </c>
      <c r="L96" s="167">
        <v>0</v>
      </c>
    </row>
    <row r="97" spans="1:12" ht="30.75">
      <c r="A97" s="230"/>
      <c r="B97" s="18" t="s">
        <v>165</v>
      </c>
      <c r="C97" s="64"/>
      <c r="D97" s="64"/>
      <c r="E97" s="80"/>
      <c r="F97" s="167">
        <v>0</v>
      </c>
      <c r="G97" s="167">
        <v>0</v>
      </c>
      <c r="H97" s="167">
        <v>0</v>
      </c>
      <c r="I97" s="148">
        <v>4740</v>
      </c>
      <c r="J97" s="167">
        <v>0</v>
      </c>
      <c r="K97" s="167">
        <v>0</v>
      </c>
      <c r="L97" s="167">
        <v>0</v>
      </c>
    </row>
    <row r="98" spans="1:12" ht="15">
      <c r="A98" s="230"/>
      <c r="B98" s="18" t="s">
        <v>166</v>
      </c>
      <c r="C98" s="64"/>
      <c r="D98" s="64"/>
      <c r="E98" s="80"/>
      <c r="F98" s="167">
        <v>0</v>
      </c>
      <c r="G98" s="167">
        <v>0</v>
      </c>
      <c r="H98" s="167">
        <v>0</v>
      </c>
      <c r="I98" s="148">
        <v>660</v>
      </c>
      <c r="J98" s="167">
        <v>0</v>
      </c>
      <c r="K98" s="167">
        <v>0</v>
      </c>
      <c r="L98" s="167">
        <v>0</v>
      </c>
    </row>
    <row r="99" spans="1:12" ht="78">
      <c r="A99" s="230" t="s">
        <v>239</v>
      </c>
      <c r="B99" s="63" t="s">
        <v>170</v>
      </c>
      <c r="C99" s="18" t="s">
        <v>290</v>
      </c>
      <c r="D99" s="18" t="s">
        <v>436</v>
      </c>
      <c r="E99" s="80"/>
      <c r="F99" s="167">
        <v>0</v>
      </c>
      <c r="G99" s="167">
        <v>0</v>
      </c>
      <c r="H99" s="167">
        <v>0</v>
      </c>
      <c r="I99" s="162">
        <f>I100+I101+I102</f>
        <v>85670</v>
      </c>
      <c r="J99" s="162">
        <f>J100+J101+J102</f>
        <v>31710</v>
      </c>
      <c r="K99" s="167">
        <v>0</v>
      </c>
      <c r="L99" s="167">
        <v>0</v>
      </c>
    </row>
    <row r="100" spans="1:12" ht="30.75">
      <c r="A100" s="230"/>
      <c r="B100" s="18" t="s">
        <v>167</v>
      </c>
      <c r="C100" s="71"/>
      <c r="D100" s="54"/>
      <c r="E100" s="64"/>
      <c r="F100" s="167">
        <v>0</v>
      </c>
      <c r="G100" s="167">
        <v>0</v>
      </c>
      <c r="H100" s="167">
        <v>0</v>
      </c>
      <c r="I100" s="148">
        <v>55530</v>
      </c>
      <c r="J100" s="148">
        <v>20650</v>
      </c>
      <c r="K100" s="167">
        <v>0</v>
      </c>
      <c r="L100" s="167">
        <v>0</v>
      </c>
    </row>
    <row r="101" spans="1:12" ht="30.75">
      <c r="A101" s="230"/>
      <c r="B101" s="18" t="s">
        <v>165</v>
      </c>
      <c r="C101" s="64"/>
      <c r="D101" s="64"/>
      <c r="E101" s="64"/>
      <c r="F101" s="72">
        <v>0</v>
      </c>
      <c r="G101" s="72">
        <v>0</v>
      </c>
      <c r="H101" s="72">
        <v>0</v>
      </c>
      <c r="I101" s="91">
        <v>26440</v>
      </c>
      <c r="J101" s="91">
        <v>9680</v>
      </c>
      <c r="K101" s="72">
        <v>0</v>
      </c>
      <c r="L101" s="72">
        <v>0</v>
      </c>
    </row>
    <row r="102" spans="1:12" ht="15">
      <c r="A102" s="230"/>
      <c r="B102" s="18" t="s">
        <v>166</v>
      </c>
      <c r="C102" s="64"/>
      <c r="D102" s="98"/>
      <c r="E102" s="64"/>
      <c r="F102" s="72">
        <v>0</v>
      </c>
      <c r="G102" s="72">
        <v>0</v>
      </c>
      <c r="H102" s="72">
        <v>0</v>
      </c>
      <c r="I102" s="91">
        <v>3700</v>
      </c>
      <c r="J102" s="91">
        <v>1380</v>
      </c>
      <c r="K102" s="72">
        <v>0</v>
      </c>
      <c r="L102" s="72">
        <v>0</v>
      </c>
    </row>
    <row r="103" spans="1:12" ht="62.25">
      <c r="A103" s="230" t="s">
        <v>240</v>
      </c>
      <c r="B103" s="63" t="s">
        <v>170</v>
      </c>
      <c r="C103" s="18" t="s">
        <v>290</v>
      </c>
      <c r="D103" s="18" t="s">
        <v>437</v>
      </c>
      <c r="E103" s="80"/>
      <c r="F103" s="167">
        <v>0</v>
      </c>
      <c r="G103" s="167">
        <v>0</v>
      </c>
      <c r="H103" s="167">
        <v>0</v>
      </c>
      <c r="I103" s="167">
        <v>0</v>
      </c>
      <c r="J103" s="167">
        <v>0</v>
      </c>
      <c r="K103" s="162">
        <f>K104+K105+K106</f>
        <v>35760</v>
      </c>
      <c r="L103" s="162">
        <f>L104+L105+L106</f>
        <v>53640</v>
      </c>
    </row>
    <row r="104" spans="1:12" ht="30.75">
      <c r="A104" s="230"/>
      <c r="B104" s="18" t="s">
        <v>167</v>
      </c>
      <c r="C104" s="71"/>
      <c r="D104" s="64"/>
      <c r="E104" s="80"/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48">
        <v>23280</v>
      </c>
      <c r="L104" s="148">
        <v>34770</v>
      </c>
    </row>
    <row r="105" spans="1:12" ht="30.75">
      <c r="A105" s="230"/>
      <c r="B105" s="90" t="s">
        <v>165</v>
      </c>
      <c r="C105" s="64"/>
      <c r="D105" s="64"/>
      <c r="E105" s="80"/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48">
        <v>10920</v>
      </c>
      <c r="L105" s="148">
        <v>16550</v>
      </c>
    </row>
    <row r="106" spans="1:12" ht="15">
      <c r="A106" s="230"/>
      <c r="B106" s="18" t="s">
        <v>166</v>
      </c>
      <c r="C106" s="64"/>
      <c r="D106" s="64"/>
      <c r="E106" s="80"/>
      <c r="F106" s="167">
        <v>0</v>
      </c>
      <c r="G106" s="167">
        <v>0</v>
      </c>
      <c r="H106" s="167">
        <v>0</v>
      </c>
      <c r="I106" s="167">
        <v>0</v>
      </c>
      <c r="J106" s="167">
        <v>0</v>
      </c>
      <c r="K106" s="148">
        <v>1560</v>
      </c>
      <c r="L106" s="148">
        <v>2320</v>
      </c>
    </row>
    <row r="107" spans="1:12" ht="46.5">
      <c r="A107" s="230" t="s">
        <v>241</v>
      </c>
      <c r="B107" s="63" t="s">
        <v>170</v>
      </c>
      <c r="C107" s="18" t="s">
        <v>290</v>
      </c>
      <c r="D107" s="18" t="s">
        <v>173</v>
      </c>
      <c r="E107" s="80"/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2">
        <f>K108+K109+K110</f>
        <v>21650</v>
      </c>
      <c r="L107" s="162">
        <f>L108+L109+L110</f>
        <v>32470</v>
      </c>
    </row>
    <row r="108" spans="1:12" ht="30.75">
      <c r="A108" s="230"/>
      <c r="B108" s="85" t="s">
        <v>167</v>
      </c>
      <c r="C108" s="71"/>
      <c r="D108" s="64"/>
      <c r="E108" s="80"/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48">
        <v>14100</v>
      </c>
      <c r="L108" s="148">
        <v>21050</v>
      </c>
    </row>
    <row r="109" spans="1:12" ht="30.75">
      <c r="A109" s="230"/>
      <c r="B109" s="18" t="s">
        <v>165</v>
      </c>
      <c r="C109" s="64"/>
      <c r="D109" s="64"/>
      <c r="E109" s="80"/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48">
        <v>6610</v>
      </c>
      <c r="L109" s="148">
        <v>10020</v>
      </c>
    </row>
    <row r="110" spans="1:12" ht="15">
      <c r="A110" s="230"/>
      <c r="B110" s="18" t="s">
        <v>166</v>
      </c>
      <c r="C110" s="64"/>
      <c r="D110" s="64"/>
      <c r="E110" s="80"/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48">
        <v>940</v>
      </c>
      <c r="L110" s="148">
        <v>1400</v>
      </c>
    </row>
    <row r="111" spans="1:12" ht="62.25">
      <c r="A111" s="230" t="s">
        <v>242</v>
      </c>
      <c r="B111" s="63" t="s">
        <v>170</v>
      </c>
      <c r="C111" s="18" t="s">
        <v>290</v>
      </c>
      <c r="D111" s="18" t="s">
        <v>304</v>
      </c>
      <c r="E111" s="80"/>
      <c r="F111" s="167">
        <v>0</v>
      </c>
      <c r="G111" s="167">
        <v>0</v>
      </c>
      <c r="H111" s="167">
        <v>0</v>
      </c>
      <c r="I111" s="167">
        <v>0</v>
      </c>
      <c r="J111" s="162">
        <f>J112+J113+J114</f>
        <v>6560</v>
      </c>
      <c r="K111" s="162">
        <f>K112+K113+K114</f>
        <v>98830</v>
      </c>
      <c r="L111" s="162">
        <f>L112+L113+L114</f>
        <v>98380</v>
      </c>
    </row>
    <row r="112" spans="1:12" ht="30.75">
      <c r="A112" s="230"/>
      <c r="B112" s="18" t="s">
        <v>167</v>
      </c>
      <c r="C112" s="71"/>
      <c r="D112" s="105"/>
      <c r="E112" s="64"/>
      <c r="F112" s="167">
        <v>0</v>
      </c>
      <c r="G112" s="167">
        <v>0</v>
      </c>
      <c r="H112" s="167">
        <v>0</v>
      </c>
      <c r="I112" s="167">
        <v>0</v>
      </c>
      <c r="J112" s="148">
        <v>4260</v>
      </c>
      <c r="K112" s="148">
        <v>64350</v>
      </c>
      <c r="L112" s="148">
        <v>63770</v>
      </c>
    </row>
    <row r="113" spans="1:12" ht="30.75">
      <c r="A113" s="230"/>
      <c r="B113" s="18" t="s">
        <v>165</v>
      </c>
      <c r="C113" s="64"/>
      <c r="D113" s="64"/>
      <c r="E113" s="64"/>
      <c r="F113" s="167">
        <v>0</v>
      </c>
      <c r="G113" s="167">
        <v>0</v>
      </c>
      <c r="H113" s="167">
        <v>0</v>
      </c>
      <c r="I113" s="167">
        <v>0</v>
      </c>
      <c r="J113" s="148">
        <v>2010</v>
      </c>
      <c r="K113" s="148">
        <v>30170</v>
      </c>
      <c r="L113" s="148">
        <v>30360</v>
      </c>
    </row>
    <row r="114" spans="1:12" ht="15">
      <c r="A114" s="230"/>
      <c r="B114" s="18" t="s">
        <v>166</v>
      </c>
      <c r="C114" s="98"/>
      <c r="D114" s="98"/>
      <c r="E114" s="64"/>
      <c r="F114" s="72">
        <v>0</v>
      </c>
      <c r="G114" s="72">
        <v>0</v>
      </c>
      <c r="H114" s="72">
        <v>0</v>
      </c>
      <c r="I114" s="72">
        <v>0</v>
      </c>
      <c r="J114" s="91">
        <v>290</v>
      </c>
      <c r="K114" s="91">
        <v>4310</v>
      </c>
      <c r="L114" s="91">
        <v>4250</v>
      </c>
    </row>
    <row r="115" spans="1:12" ht="93">
      <c r="A115" s="230" t="s">
        <v>243</v>
      </c>
      <c r="B115" s="63" t="s">
        <v>0</v>
      </c>
      <c r="C115" s="18" t="s">
        <v>290</v>
      </c>
      <c r="D115" s="18" t="s">
        <v>305</v>
      </c>
      <c r="E115" s="80"/>
      <c r="F115" s="167">
        <v>0</v>
      </c>
      <c r="G115" s="167">
        <v>0</v>
      </c>
      <c r="H115" s="167">
        <v>0</v>
      </c>
      <c r="I115" s="162">
        <f>I116+I117+I118</f>
        <v>78680</v>
      </c>
      <c r="J115" s="162">
        <f>J116+J117+J118</f>
        <v>115740</v>
      </c>
      <c r="K115" s="167">
        <v>0</v>
      </c>
      <c r="L115" s="167">
        <v>0</v>
      </c>
    </row>
    <row r="116" spans="1:12" ht="30.75">
      <c r="A116" s="230"/>
      <c r="B116" s="18" t="s">
        <v>167</v>
      </c>
      <c r="C116" s="105"/>
      <c r="D116" s="105"/>
      <c r="E116" s="64"/>
      <c r="F116" s="167">
        <v>0</v>
      </c>
      <c r="G116" s="167">
        <v>0</v>
      </c>
      <c r="H116" s="167">
        <v>0</v>
      </c>
      <c r="I116" s="148">
        <v>51000</v>
      </c>
      <c r="J116" s="148">
        <v>75350</v>
      </c>
      <c r="K116" s="167">
        <v>0</v>
      </c>
      <c r="L116" s="167">
        <v>0</v>
      </c>
    </row>
    <row r="117" spans="1:12" ht="30.75">
      <c r="A117" s="230"/>
      <c r="B117" s="18" t="s">
        <v>165</v>
      </c>
      <c r="C117" s="64"/>
      <c r="D117" s="64"/>
      <c r="E117" s="64"/>
      <c r="F117" s="167">
        <v>0</v>
      </c>
      <c r="G117" s="167">
        <v>0</v>
      </c>
      <c r="H117" s="167">
        <v>0</v>
      </c>
      <c r="I117" s="148">
        <v>24280</v>
      </c>
      <c r="J117" s="148">
        <v>35340</v>
      </c>
      <c r="K117" s="167">
        <v>0</v>
      </c>
      <c r="L117" s="167">
        <v>0</v>
      </c>
    </row>
    <row r="118" spans="1:12" ht="15">
      <c r="A118" s="230"/>
      <c r="B118" s="18" t="s">
        <v>166</v>
      </c>
      <c r="C118" s="98"/>
      <c r="D118" s="98"/>
      <c r="E118" s="64"/>
      <c r="F118" s="72">
        <v>0</v>
      </c>
      <c r="G118" s="72">
        <v>0</v>
      </c>
      <c r="H118" s="72">
        <v>0</v>
      </c>
      <c r="I118" s="91">
        <v>3400</v>
      </c>
      <c r="J118" s="91">
        <v>5050</v>
      </c>
      <c r="K118" s="72">
        <v>0</v>
      </c>
      <c r="L118" s="72">
        <v>0</v>
      </c>
    </row>
    <row r="119" spans="1:12" ht="108.75">
      <c r="A119" s="230" t="s">
        <v>244</v>
      </c>
      <c r="B119" s="63" t="s">
        <v>1</v>
      </c>
      <c r="C119" s="18" t="s">
        <v>290</v>
      </c>
      <c r="D119" s="18" t="s">
        <v>306</v>
      </c>
      <c r="E119" s="80"/>
      <c r="F119" s="167">
        <v>0</v>
      </c>
      <c r="G119" s="167">
        <v>0</v>
      </c>
      <c r="H119" s="167">
        <v>0</v>
      </c>
      <c r="I119" s="167">
        <v>0</v>
      </c>
      <c r="J119" s="162">
        <f>J120+J121+J122</f>
        <v>23210</v>
      </c>
      <c r="K119" s="167">
        <v>0</v>
      </c>
      <c r="L119" s="167">
        <v>0</v>
      </c>
    </row>
    <row r="120" spans="1:12" ht="30.75">
      <c r="A120" s="230"/>
      <c r="B120" s="18" t="s">
        <v>167</v>
      </c>
      <c r="C120" s="64"/>
      <c r="D120" s="64"/>
      <c r="E120" s="80"/>
      <c r="F120" s="167">
        <v>0</v>
      </c>
      <c r="G120" s="167">
        <v>0</v>
      </c>
      <c r="H120" s="167">
        <v>0</v>
      </c>
      <c r="I120" s="167">
        <v>0</v>
      </c>
      <c r="J120" s="148">
        <v>15110</v>
      </c>
      <c r="K120" s="167">
        <v>0</v>
      </c>
      <c r="L120" s="167">
        <v>0</v>
      </c>
    </row>
    <row r="121" spans="1:12" ht="30.75">
      <c r="A121" s="230"/>
      <c r="B121" s="18" t="s">
        <v>165</v>
      </c>
      <c r="C121" s="64"/>
      <c r="D121" s="64"/>
      <c r="E121" s="80"/>
      <c r="F121" s="167">
        <v>0</v>
      </c>
      <c r="G121" s="167">
        <v>0</v>
      </c>
      <c r="H121" s="167">
        <v>0</v>
      </c>
      <c r="I121" s="167">
        <v>0</v>
      </c>
      <c r="J121" s="148">
        <v>7090</v>
      </c>
      <c r="K121" s="167">
        <v>0</v>
      </c>
      <c r="L121" s="167">
        <v>0</v>
      </c>
    </row>
    <row r="122" spans="1:12" ht="15">
      <c r="A122" s="230"/>
      <c r="B122" s="18" t="s">
        <v>166</v>
      </c>
      <c r="C122" s="64"/>
      <c r="D122" s="64"/>
      <c r="E122" s="80"/>
      <c r="F122" s="167">
        <v>0</v>
      </c>
      <c r="G122" s="167">
        <v>0</v>
      </c>
      <c r="H122" s="167">
        <v>0</v>
      </c>
      <c r="I122" s="167">
        <v>0</v>
      </c>
      <c r="J122" s="148">
        <v>1010</v>
      </c>
      <c r="K122" s="167">
        <v>0</v>
      </c>
      <c r="L122" s="167">
        <v>0</v>
      </c>
    </row>
    <row r="123" spans="1:12" ht="62.25">
      <c r="A123" s="230" t="s">
        <v>135</v>
      </c>
      <c r="B123" s="63" t="s">
        <v>169</v>
      </c>
      <c r="C123" s="18" t="s">
        <v>290</v>
      </c>
      <c r="D123" s="18" t="s">
        <v>307</v>
      </c>
      <c r="E123" s="156"/>
      <c r="F123" s="167">
        <v>0</v>
      </c>
      <c r="G123" s="167">
        <v>0</v>
      </c>
      <c r="H123" s="167">
        <v>0</v>
      </c>
      <c r="I123" s="167">
        <v>0</v>
      </c>
      <c r="J123" s="167">
        <v>0</v>
      </c>
      <c r="K123" s="162">
        <f>K124+K125+K126</f>
        <v>36380</v>
      </c>
      <c r="L123" s="162">
        <f>L124+L125+L126</f>
        <v>64030</v>
      </c>
    </row>
    <row r="124" spans="1:12" ht="30.75">
      <c r="A124" s="230"/>
      <c r="B124" s="18" t="s">
        <v>167</v>
      </c>
      <c r="C124" s="74"/>
      <c r="D124" s="54"/>
      <c r="E124" s="78"/>
      <c r="F124" s="167">
        <v>0</v>
      </c>
      <c r="G124" s="167">
        <v>0</v>
      </c>
      <c r="H124" s="167">
        <v>0</v>
      </c>
      <c r="I124" s="167">
        <v>0</v>
      </c>
      <c r="J124" s="167">
        <v>0</v>
      </c>
      <c r="K124" s="148">
        <v>23650</v>
      </c>
      <c r="L124" s="148">
        <v>41490</v>
      </c>
    </row>
    <row r="125" spans="1:12" ht="30.75">
      <c r="A125" s="230"/>
      <c r="B125" s="18" t="s">
        <v>165</v>
      </c>
      <c r="C125" s="64"/>
      <c r="D125" s="64"/>
      <c r="E125" s="64"/>
      <c r="F125" s="167">
        <v>0</v>
      </c>
      <c r="G125" s="167">
        <v>0</v>
      </c>
      <c r="H125" s="167">
        <v>0</v>
      </c>
      <c r="I125" s="167">
        <v>0</v>
      </c>
      <c r="J125" s="167">
        <v>0</v>
      </c>
      <c r="K125" s="148">
        <v>11130</v>
      </c>
      <c r="L125" s="148">
        <v>19770</v>
      </c>
    </row>
    <row r="126" spans="1:12" ht="15">
      <c r="A126" s="230"/>
      <c r="B126" s="18" t="s">
        <v>166</v>
      </c>
      <c r="C126" s="64"/>
      <c r="D126" s="64"/>
      <c r="E126" s="64"/>
      <c r="F126" s="167">
        <v>0</v>
      </c>
      <c r="G126" s="167">
        <v>0</v>
      </c>
      <c r="H126" s="167">
        <v>0</v>
      </c>
      <c r="I126" s="167">
        <v>0</v>
      </c>
      <c r="J126" s="167">
        <v>0</v>
      </c>
      <c r="K126" s="148">
        <v>1600</v>
      </c>
      <c r="L126" s="148">
        <v>2770</v>
      </c>
    </row>
    <row r="127" spans="1:12" ht="15">
      <c r="A127" s="227" t="s">
        <v>174</v>
      </c>
      <c r="B127" s="228"/>
      <c r="C127" s="229"/>
      <c r="D127" s="64"/>
      <c r="E127" s="64"/>
      <c r="F127" s="162">
        <f aca="true" t="shared" si="0" ref="F127:L127">F7+F11+F43</f>
        <v>189685.74683</v>
      </c>
      <c r="G127" s="162">
        <f t="shared" si="0"/>
        <v>12360</v>
      </c>
      <c r="H127" s="162">
        <f t="shared" si="0"/>
        <v>0</v>
      </c>
      <c r="I127" s="162">
        <f t="shared" si="0"/>
        <v>324000</v>
      </c>
      <c r="J127" s="162">
        <f t="shared" si="0"/>
        <v>347390</v>
      </c>
      <c r="K127" s="162">
        <f t="shared" si="0"/>
        <v>347410</v>
      </c>
      <c r="L127" s="162">
        <f t="shared" si="0"/>
        <v>324000</v>
      </c>
    </row>
    <row r="128" spans="1:12" s="9" customFormat="1" ht="15">
      <c r="A128" s="227" t="s">
        <v>245</v>
      </c>
      <c r="B128" s="228"/>
      <c r="C128" s="229"/>
      <c r="D128" s="64"/>
      <c r="E128" s="64"/>
      <c r="F128" s="177"/>
      <c r="G128" s="177"/>
      <c r="H128" s="177"/>
      <c r="I128" s="177"/>
      <c r="J128" s="177"/>
      <c r="K128" s="177"/>
      <c r="L128" s="177"/>
    </row>
    <row r="129" spans="1:12" ht="15">
      <c r="A129" s="227" t="s">
        <v>246</v>
      </c>
      <c r="B129" s="228"/>
      <c r="C129" s="229"/>
      <c r="D129" s="64"/>
      <c r="E129" s="64"/>
      <c r="F129" s="148">
        <f aca="true" t="shared" si="1" ref="F129:L129">F12+F44</f>
        <v>92729.13</v>
      </c>
      <c r="G129" s="148">
        <f t="shared" si="1"/>
        <v>0</v>
      </c>
      <c r="H129" s="148">
        <f t="shared" si="1"/>
        <v>0</v>
      </c>
      <c r="I129" s="148">
        <f t="shared" si="1"/>
        <v>210000</v>
      </c>
      <c r="J129" s="148">
        <f t="shared" si="1"/>
        <v>226160</v>
      </c>
      <c r="K129" s="148">
        <f t="shared" si="1"/>
        <v>226170</v>
      </c>
      <c r="L129" s="148">
        <f t="shared" si="1"/>
        <v>210000</v>
      </c>
    </row>
    <row r="130" spans="1:12" ht="15">
      <c r="A130" s="227" t="s">
        <v>175</v>
      </c>
      <c r="B130" s="228"/>
      <c r="C130" s="229"/>
      <c r="D130" s="64"/>
      <c r="E130" s="64"/>
      <c r="F130" s="148">
        <f aca="true" t="shared" si="2" ref="F130:L130">F8+F13+F45</f>
        <v>56413.1</v>
      </c>
      <c r="G130" s="148">
        <f t="shared" si="2"/>
        <v>12360</v>
      </c>
      <c r="H130" s="148">
        <f t="shared" si="2"/>
        <v>0</v>
      </c>
      <c r="I130" s="148">
        <f t="shared" si="2"/>
        <v>100000</v>
      </c>
      <c r="J130" s="148">
        <f t="shared" si="2"/>
        <v>106080</v>
      </c>
      <c r="K130" s="148">
        <f t="shared" si="2"/>
        <v>106090</v>
      </c>
      <c r="L130" s="148">
        <f t="shared" si="2"/>
        <v>100000</v>
      </c>
    </row>
    <row r="131" spans="1:12" ht="15">
      <c r="A131" s="227" t="s">
        <v>247</v>
      </c>
      <c r="B131" s="228"/>
      <c r="C131" s="229"/>
      <c r="D131" s="64"/>
      <c r="E131" s="64"/>
      <c r="F131" s="148">
        <f aca="true" t="shared" si="3" ref="F131:L131">F14+F46</f>
        <v>6074.916829999999</v>
      </c>
      <c r="G131" s="148">
        <f t="shared" si="3"/>
        <v>0</v>
      </c>
      <c r="H131" s="148">
        <f t="shared" si="3"/>
        <v>0</v>
      </c>
      <c r="I131" s="148">
        <f t="shared" si="3"/>
        <v>0</v>
      </c>
      <c r="J131" s="148">
        <f t="shared" si="3"/>
        <v>0</v>
      </c>
      <c r="K131" s="148">
        <f t="shared" si="3"/>
        <v>0</v>
      </c>
      <c r="L131" s="148">
        <f t="shared" si="3"/>
        <v>0</v>
      </c>
    </row>
    <row r="132" spans="1:12" ht="15">
      <c r="A132" s="227" t="s">
        <v>248</v>
      </c>
      <c r="B132" s="228"/>
      <c r="C132" s="229"/>
      <c r="D132" s="64"/>
      <c r="E132" s="64"/>
      <c r="F132" s="148">
        <f aca="true" t="shared" si="4" ref="F132:L132">F47+F15</f>
        <v>32104.81</v>
      </c>
      <c r="G132" s="148">
        <f t="shared" si="4"/>
        <v>0</v>
      </c>
      <c r="H132" s="148">
        <f t="shared" si="4"/>
        <v>0</v>
      </c>
      <c r="I132" s="148">
        <f t="shared" si="4"/>
        <v>14000</v>
      </c>
      <c r="J132" s="148">
        <f t="shared" si="4"/>
        <v>15150</v>
      </c>
      <c r="K132" s="148">
        <f t="shared" si="4"/>
        <v>15150</v>
      </c>
      <c r="L132" s="148">
        <f t="shared" si="4"/>
        <v>14000</v>
      </c>
    </row>
  </sheetData>
  <sheetProtection/>
  <mergeCells count="44">
    <mergeCell ref="I2:L2"/>
    <mergeCell ref="F4:L4"/>
    <mergeCell ref="A3:L3"/>
    <mergeCell ref="B4:B5"/>
    <mergeCell ref="C4:C5"/>
    <mergeCell ref="D4:D5"/>
    <mergeCell ref="E4:E5"/>
    <mergeCell ref="A4:A5"/>
    <mergeCell ref="A11:B11"/>
    <mergeCell ref="A18:A21"/>
    <mergeCell ref="A22:A26"/>
    <mergeCell ref="A7:B7"/>
    <mergeCell ref="A9:A10"/>
    <mergeCell ref="A27:A31"/>
    <mergeCell ref="A32:A35"/>
    <mergeCell ref="A36:A39"/>
    <mergeCell ref="A40:A42"/>
    <mergeCell ref="A43:B43"/>
    <mergeCell ref="A48:A50"/>
    <mergeCell ref="A51:A53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31:C131"/>
    <mergeCell ref="A132:C132"/>
    <mergeCell ref="A127:C127"/>
    <mergeCell ref="A128:C128"/>
    <mergeCell ref="A129:C129"/>
    <mergeCell ref="A130:C130"/>
  </mergeCells>
  <printOptions/>
  <pageMargins left="0.2755905511811024" right="0.3937007874015748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90" zoomScaleNormal="75" zoomScaleSheetLayoutView="90" zoomScalePageLayoutView="0" workbookViewId="0" topLeftCell="A17">
      <selection activeCell="C23" sqref="C23:C26"/>
    </sheetView>
  </sheetViews>
  <sheetFormatPr defaultColWidth="9.125" defaultRowHeight="12.75"/>
  <cols>
    <col min="1" max="1" width="18.50390625" style="2" customWidth="1"/>
    <col min="2" max="2" width="23.00390625" style="2" customWidth="1"/>
    <col min="3" max="3" width="22.125" style="2" customWidth="1"/>
    <col min="4" max="7" width="9.125" style="2" customWidth="1"/>
    <col min="8" max="8" width="13.875" style="46" customWidth="1"/>
    <col min="9" max="9" width="13.50390625" style="2" customWidth="1"/>
    <col min="10" max="10" width="14.375" style="2" customWidth="1"/>
    <col min="11" max="11" width="13.875" style="2" customWidth="1"/>
    <col min="12" max="12" width="14.125" style="2" customWidth="1"/>
    <col min="13" max="13" width="13.50390625" style="2" customWidth="1"/>
    <col min="14" max="14" width="14.625" style="2" customWidth="1"/>
    <col min="15" max="15" width="11.625" style="2" bestFit="1" customWidth="1"/>
    <col min="16" max="16384" width="9.125" style="2" customWidth="1"/>
  </cols>
  <sheetData>
    <row r="1" ht="12.75">
      <c r="N1" s="5" t="s">
        <v>261</v>
      </c>
    </row>
    <row r="2" spans="1:14" ht="12" customHeight="1">
      <c r="A2" s="4"/>
      <c r="B2" s="4"/>
      <c r="C2" s="4"/>
      <c r="D2" s="4"/>
      <c r="E2" s="4"/>
      <c r="F2" s="4"/>
      <c r="G2" s="4"/>
      <c r="H2" s="14"/>
      <c r="I2" s="4"/>
      <c r="J2" s="4"/>
      <c r="L2" s="211" t="s">
        <v>381</v>
      </c>
      <c r="M2" s="211"/>
      <c r="N2" s="211"/>
    </row>
    <row r="3" ht="15">
      <c r="A3" s="10"/>
    </row>
    <row r="4" spans="1:14" ht="14.25" customHeight="1">
      <c r="A4" s="242" t="s">
        <v>309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2.75">
      <c r="A5" s="11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1"/>
    </row>
    <row r="6" spans="1:14" ht="32.25" customHeight="1">
      <c r="A6" s="187" t="s">
        <v>111</v>
      </c>
      <c r="B6" s="187" t="s">
        <v>256</v>
      </c>
      <c r="C6" s="187" t="s">
        <v>257</v>
      </c>
      <c r="D6" s="217" t="s">
        <v>115</v>
      </c>
      <c r="E6" s="218"/>
      <c r="F6" s="218"/>
      <c r="G6" s="219"/>
      <c r="H6" s="217" t="s">
        <v>411</v>
      </c>
      <c r="I6" s="218"/>
      <c r="J6" s="218"/>
      <c r="K6" s="218"/>
      <c r="L6" s="218"/>
      <c r="M6" s="218"/>
      <c r="N6" s="219"/>
    </row>
    <row r="7" spans="1:14" ht="170.25" customHeight="1">
      <c r="A7" s="189"/>
      <c r="B7" s="189"/>
      <c r="C7" s="189"/>
      <c r="D7" s="8" t="s">
        <v>112</v>
      </c>
      <c r="E7" s="8" t="s">
        <v>258</v>
      </c>
      <c r="F7" s="8" t="s">
        <v>113</v>
      </c>
      <c r="G7" s="8" t="s">
        <v>114</v>
      </c>
      <c r="H7" s="142" t="s">
        <v>79</v>
      </c>
      <c r="I7" s="8" t="s">
        <v>80</v>
      </c>
      <c r="J7" s="8" t="s">
        <v>81</v>
      </c>
      <c r="K7" s="8" t="s">
        <v>285</v>
      </c>
      <c r="L7" s="8" t="s">
        <v>286</v>
      </c>
      <c r="M7" s="8" t="s">
        <v>265</v>
      </c>
      <c r="N7" s="8" t="s">
        <v>266</v>
      </c>
    </row>
    <row r="8" spans="1:14" ht="10.5" customHeight="1">
      <c r="A8" s="143">
        <v>1</v>
      </c>
      <c r="B8" s="143">
        <v>2</v>
      </c>
      <c r="C8" s="144">
        <v>3</v>
      </c>
      <c r="D8" s="145">
        <v>4</v>
      </c>
      <c r="E8" s="145">
        <v>5</v>
      </c>
      <c r="F8" s="146">
        <v>6</v>
      </c>
      <c r="G8" s="146">
        <v>7</v>
      </c>
      <c r="H8" s="147" t="s">
        <v>82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</row>
    <row r="9" spans="1:14" ht="24.75" customHeight="1">
      <c r="A9" s="204" t="s">
        <v>250</v>
      </c>
      <c r="B9" s="204" t="s">
        <v>312</v>
      </c>
      <c r="C9" s="124" t="s">
        <v>259</v>
      </c>
      <c r="D9" s="61"/>
      <c r="E9" s="61"/>
      <c r="F9" s="61"/>
      <c r="G9" s="61"/>
      <c r="H9" s="99">
        <f aca="true" t="shared" si="0" ref="H9:N9">H12+H38+H43+H46</f>
        <v>1938050.9</v>
      </c>
      <c r="I9" s="140">
        <v>1878455.4</v>
      </c>
      <c r="J9" s="99">
        <f t="shared" si="0"/>
        <v>1900835.9</v>
      </c>
      <c r="K9" s="99">
        <f t="shared" si="0"/>
        <v>4791176.05</v>
      </c>
      <c r="L9" s="99">
        <f t="shared" si="0"/>
        <v>4467207.6</v>
      </c>
      <c r="M9" s="99">
        <f t="shared" si="0"/>
        <v>4824197.66</v>
      </c>
      <c r="N9" s="99">
        <f t="shared" si="0"/>
        <v>3983315.45</v>
      </c>
    </row>
    <row r="10" spans="1:14" ht="69" customHeight="1">
      <c r="A10" s="241"/>
      <c r="B10" s="241"/>
      <c r="C10" s="18" t="s">
        <v>77</v>
      </c>
      <c r="D10" s="109"/>
      <c r="E10" s="109"/>
      <c r="F10" s="110"/>
      <c r="G10" s="109"/>
      <c r="H10" s="101">
        <f aca="true" t="shared" si="1" ref="H10:N10">H55+H62</f>
        <v>639106.5</v>
      </c>
      <c r="I10" s="141">
        <f t="shared" si="1"/>
        <v>452159.2</v>
      </c>
      <c r="J10" s="101">
        <f t="shared" si="1"/>
        <v>472502.1</v>
      </c>
      <c r="K10" s="101">
        <f t="shared" si="1"/>
        <v>831365.86</v>
      </c>
      <c r="L10" s="101">
        <f t="shared" si="1"/>
        <v>868117.6000000001</v>
      </c>
      <c r="M10" s="101">
        <f t="shared" si="1"/>
        <v>906087.66</v>
      </c>
      <c r="N10" s="101">
        <f t="shared" si="1"/>
        <v>945489.4500000001</v>
      </c>
    </row>
    <row r="11" spans="1:14" ht="93">
      <c r="A11" s="205"/>
      <c r="B11" s="205"/>
      <c r="C11" s="18" t="s">
        <v>310</v>
      </c>
      <c r="D11" s="61" t="s">
        <v>102</v>
      </c>
      <c r="E11" s="108"/>
      <c r="F11" s="61"/>
      <c r="G11" s="61"/>
      <c r="H11" s="101">
        <f aca="true" t="shared" si="2" ref="H11:N11">H38+H43+H49+H53+H61+H12</f>
        <v>1298944.4</v>
      </c>
      <c r="I11" s="141">
        <v>1426296.2</v>
      </c>
      <c r="J11" s="101">
        <f t="shared" si="2"/>
        <v>1428333.8</v>
      </c>
      <c r="K11" s="101">
        <f t="shared" si="2"/>
        <v>3959810.19</v>
      </c>
      <c r="L11" s="101">
        <f t="shared" si="2"/>
        <v>3599090</v>
      </c>
      <c r="M11" s="101">
        <f t="shared" si="2"/>
        <v>3918110</v>
      </c>
      <c r="N11" s="101">
        <f t="shared" si="2"/>
        <v>3037826</v>
      </c>
    </row>
    <row r="12" spans="1:14" ht="25.5" customHeight="1">
      <c r="A12" s="204" t="s">
        <v>193</v>
      </c>
      <c r="B12" s="204" t="s">
        <v>313</v>
      </c>
      <c r="C12" s="124" t="s">
        <v>259</v>
      </c>
      <c r="D12" s="61"/>
      <c r="E12" s="61"/>
      <c r="F12" s="61"/>
      <c r="G12" s="61"/>
      <c r="H12" s="99">
        <f aca="true" t="shared" si="3" ref="H12:N12">H13</f>
        <v>966665.8</v>
      </c>
      <c r="I12" s="99">
        <v>1271462.9</v>
      </c>
      <c r="J12" s="99">
        <f t="shared" si="3"/>
        <v>1428333.8</v>
      </c>
      <c r="K12" s="99">
        <f t="shared" si="3"/>
        <v>3649810.19</v>
      </c>
      <c r="L12" s="99">
        <f t="shared" si="3"/>
        <v>3266850</v>
      </c>
      <c r="M12" s="99">
        <f t="shared" si="3"/>
        <v>3585850</v>
      </c>
      <c r="N12" s="99">
        <f t="shared" si="3"/>
        <v>2727826</v>
      </c>
    </row>
    <row r="13" spans="1:14" ht="100.5" customHeight="1">
      <c r="A13" s="205"/>
      <c r="B13" s="205"/>
      <c r="C13" s="18" t="s">
        <v>310</v>
      </c>
      <c r="D13" s="61"/>
      <c r="E13" s="61"/>
      <c r="F13" s="61"/>
      <c r="G13" s="61"/>
      <c r="H13" s="101">
        <f>H16+H19+H21+H27+H29+H32+H22+H15</f>
        <v>966665.8</v>
      </c>
      <c r="I13" s="101">
        <v>1271462.9</v>
      </c>
      <c r="J13" s="101">
        <f>J16+J19+J21+J27+J29+J32+J22+J15</f>
        <v>1428333.8</v>
      </c>
      <c r="K13" s="101">
        <f>K16+K19+K21+K27+K29+K32+K22+K15</f>
        <v>3649810.19</v>
      </c>
      <c r="L13" s="101">
        <f>L14+L18+L20+L27+L29+L32+L22</f>
        <v>3266850</v>
      </c>
      <c r="M13" s="101">
        <f>M16+M19+M21+M27+M29+M32+M22+M15</f>
        <v>3585850</v>
      </c>
      <c r="N13" s="101">
        <f>N16+N19+N21+N27+N29+N32+N22+N15</f>
        <v>2727826</v>
      </c>
    </row>
    <row r="14" spans="1:14" ht="48.75" customHeight="1">
      <c r="A14" s="204" t="s">
        <v>140</v>
      </c>
      <c r="B14" s="204" t="s">
        <v>412</v>
      </c>
      <c r="C14" s="124" t="s">
        <v>259</v>
      </c>
      <c r="D14" s="111"/>
      <c r="E14" s="112"/>
      <c r="F14" s="112"/>
      <c r="G14" s="111"/>
      <c r="H14" s="125">
        <f>H15+H16</f>
        <v>12570</v>
      </c>
      <c r="I14" s="99">
        <f aca="true" t="shared" si="4" ref="I14:N14">I16</f>
        <v>1000</v>
      </c>
      <c r="J14" s="99">
        <f t="shared" si="4"/>
        <v>1000</v>
      </c>
      <c r="K14" s="99">
        <f t="shared" si="4"/>
        <v>962026.99</v>
      </c>
      <c r="L14" s="99">
        <f t="shared" si="4"/>
        <v>851050</v>
      </c>
      <c r="M14" s="99">
        <f t="shared" si="4"/>
        <v>1108750</v>
      </c>
      <c r="N14" s="99">
        <f t="shared" si="4"/>
        <v>1022476</v>
      </c>
    </row>
    <row r="15" spans="1:14" ht="93.75" customHeight="1">
      <c r="A15" s="241"/>
      <c r="B15" s="241"/>
      <c r="C15" s="204" t="s">
        <v>311</v>
      </c>
      <c r="D15" s="61">
        <v>811</v>
      </c>
      <c r="E15" s="106" t="s">
        <v>205</v>
      </c>
      <c r="F15" s="106" t="s">
        <v>206</v>
      </c>
      <c r="G15" s="61">
        <v>522</v>
      </c>
      <c r="H15" s="101">
        <v>11570</v>
      </c>
      <c r="I15" s="99"/>
      <c r="J15" s="99"/>
      <c r="K15" s="99"/>
      <c r="L15" s="99"/>
      <c r="M15" s="99"/>
      <c r="N15" s="99"/>
    </row>
    <row r="16" spans="1:14" ht="35.25" customHeight="1">
      <c r="A16" s="205"/>
      <c r="B16" s="205"/>
      <c r="C16" s="205"/>
      <c r="D16" s="61">
        <v>811</v>
      </c>
      <c r="E16" s="106" t="s">
        <v>203</v>
      </c>
      <c r="F16" s="106" t="s">
        <v>204</v>
      </c>
      <c r="G16" s="61">
        <v>244</v>
      </c>
      <c r="H16" s="79">
        <v>1000</v>
      </c>
      <c r="I16" s="79">
        <f>'Приложение 8'!F24+'Приложение 8'!F25+'Приложение 8'!F26</f>
        <v>1000</v>
      </c>
      <c r="J16" s="79">
        <f>'Приложение 8'!G24+'Приложение 8'!G25+'Приложение 8'!G26</f>
        <v>1000</v>
      </c>
      <c r="K16" s="79">
        <f>'Приложение 8'!H24+'Приложение 8'!H25+'Приложение 8'!H26</f>
        <v>962026.99</v>
      </c>
      <c r="L16" s="79">
        <f>'Приложение 8'!I24+'Приложение 8'!I25+'Приложение 8'!I26</f>
        <v>851050</v>
      </c>
      <c r="M16" s="79">
        <f>'Приложение 8'!J24+'Приложение 8'!J25+'Приложение 8'!J26</f>
        <v>1108750</v>
      </c>
      <c r="N16" s="79">
        <f>'Приложение 8'!K24+'Приложение 8'!K25+'Приложение 8'!K26</f>
        <v>1022476</v>
      </c>
    </row>
    <row r="17" spans="1:14" ht="11.25" customHeight="1">
      <c r="A17" s="143">
        <v>1</v>
      </c>
      <c r="B17" s="143">
        <v>2</v>
      </c>
      <c r="C17" s="145">
        <v>3</v>
      </c>
      <c r="D17" s="145">
        <v>4</v>
      </c>
      <c r="E17" s="145">
        <v>5</v>
      </c>
      <c r="F17" s="146">
        <v>6</v>
      </c>
      <c r="G17" s="146">
        <v>7</v>
      </c>
      <c r="H17" s="147" t="s">
        <v>82</v>
      </c>
      <c r="I17" s="146">
        <v>9</v>
      </c>
      <c r="J17" s="146">
        <v>10</v>
      </c>
      <c r="K17" s="146">
        <v>11</v>
      </c>
      <c r="L17" s="146">
        <v>12</v>
      </c>
      <c r="M17" s="146">
        <v>13</v>
      </c>
      <c r="N17" s="146">
        <v>14</v>
      </c>
    </row>
    <row r="18" spans="1:14" ht="72.75" customHeight="1">
      <c r="A18" s="204" t="s">
        <v>141</v>
      </c>
      <c r="B18" s="204" t="s">
        <v>314</v>
      </c>
      <c r="C18" s="124" t="s">
        <v>259</v>
      </c>
      <c r="D18" s="111"/>
      <c r="E18" s="112"/>
      <c r="F18" s="112"/>
      <c r="G18" s="111"/>
      <c r="H18" s="99">
        <f aca="true" t="shared" si="5" ref="H18:N18">H19</f>
        <v>0</v>
      </c>
      <c r="I18" s="99">
        <f t="shared" si="5"/>
        <v>0</v>
      </c>
      <c r="J18" s="99">
        <f t="shared" si="5"/>
        <v>0</v>
      </c>
      <c r="K18" s="99">
        <f t="shared" si="5"/>
        <v>0</v>
      </c>
      <c r="L18" s="99">
        <f t="shared" si="5"/>
        <v>0</v>
      </c>
      <c r="M18" s="99">
        <f t="shared" si="5"/>
        <v>0</v>
      </c>
      <c r="N18" s="99">
        <f t="shared" si="5"/>
        <v>0</v>
      </c>
    </row>
    <row r="19" spans="1:14" ht="96" customHeight="1">
      <c r="A19" s="205"/>
      <c r="B19" s="205"/>
      <c r="C19" s="18" t="s">
        <v>310</v>
      </c>
      <c r="D19" s="61"/>
      <c r="E19" s="106"/>
      <c r="F19" s="106"/>
      <c r="G19" s="61"/>
      <c r="H19" s="79">
        <f>'Приложение 8'!E32+'Приложение 8'!E33+'Приложение 8'!E34</f>
        <v>0</v>
      </c>
      <c r="I19" s="79">
        <f>'Приложение 8'!F32+'Приложение 8'!F33+'Приложение 8'!F34</f>
        <v>0</v>
      </c>
      <c r="J19" s="79">
        <f>'Приложение 8'!G32+'Приложение 8'!G33+'Приложение 8'!G34</f>
        <v>0</v>
      </c>
      <c r="K19" s="79">
        <f>'Приложение 8'!H32+'Приложение 8'!H33+'Приложение 8'!H34</f>
        <v>0</v>
      </c>
      <c r="L19" s="79">
        <f>'Приложение 8'!I32+'Приложение 8'!I33+'Приложение 8'!I34</f>
        <v>0</v>
      </c>
      <c r="M19" s="79">
        <f>'Приложение 8'!J32+'Приложение 8'!J33+'Приложение 8'!J34</f>
        <v>0</v>
      </c>
      <c r="N19" s="79">
        <f>'Приложение 8'!K32+'Приложение 8'!K33+'Приложение 8'!K34</f>
        <v>0</v>
      </c>
    </row>
    <row r="20" spans="1:14" ht="46.5" customHeight="1">
      <c r="A20" s="204" t="s">
        <v>142</v>
      </c>
      <c r="B20" s="204" t="s">
        <v>331</v>
      </c>
      <c r="C20" s="124" t="s">
        <v>259</v>
      </c>
      <c r="D20" s="61"/>
      <c r="E20" s="61"/>
      <c r="F20" s="61"/>
      <c r="G20" s="61"/>
      <c r="H20" s="99">
        <f aca="true" t="shared" si="6" ref="H20:N20">H21</f>
        <v>0</v>
      </c>
      <c r="I20" s="99">
        <f t="shared" si="6"/>
        <v>0</v>
      </c>
      <c r="J20" s="99">
        <f t="shared" si="6"/>
        <v>0</v>
      </c>
      <c r="K20" s="99">
        <f t="shared" si="6"/>
        <v>0</v>
      </c>
      <c r="L20" s="99">
        <f t="shared" si="6"/>
        <v>0</v>
      </c>
      <c r="M20" s="99">
        <f t="shared" si="6"/>
        <v>0</v>
      </c>
      <c r="N20" s="99">
        <f t="shared" si="6"/>
        <v>0</v>
      </c>
    </row>
    <row r="21" spans="1:14" ht="99.75" customHeight="1">
      <c r="A21" s="205"/>
      <c r="B21" s="205"/>
      <c r="C21" s="18" t="s">
        <v>310</v>
      </c>
      <c r="D21" s="61"/>
      <c r="E21" s="61"/>
      <c r="F21" s="106"/>
      <c r="G21" s="61"/>
      <c r="H21" s="79">
        <f>'Приложение 8'!E40+'Приложение 8'!E41+'Приложение 8'!E42</f>
        <v>0</v>
      </c>
      <c r="I21" s="79">
        <f>'Приложение 8'!F40+'Приложение 8'!F41+'Приложение 8'!F42</f>
        <v>0</v>
      </c>
      <c r="J21" s="79">
        <f>'Приложение 8'!G40+'Приложение 8'!G41+'Приложение 8'!G42</f>
        <v>0</v>
      </c>
      <c r="K21" s="79">
        <f>'Приложение 8'!H40+'Приложение 8'!H41+'Приложение 8'!H42</f>
        <v>0</v>
      </c>
      <c r="L21" s="79">
        <f>'Приложение 8'!I40+'Приложение 8'!I41+'Приложение 8'!I42</f>
        <v>0</v>
      </c>
      <c r="M21" s="79">
        <f>'Приложение 8'!J40+'Приложение 8'!J41+'Приложение 8'!J42</f>
        <v>0</v>
      </c>
      <c r="N21" s="79">
        <f>'Приложение 8'!K40+'Приложение 8'!K41+'Приложение 8'!K42</f>
        <v>0</v>
      </c>
    </row>
    <row r="22" spans="1:14" ht="36" customHeight="1">
      <c r="A22" s="204" t="s">
        <v>144</v>
      </c>
      <c r="B22" s="204" t="s">
        <v>315</v>
      </c>
      <c r="C22" s="124" t="s">
        <v>259</v>
      </c>
      <c r="D22" s="61"/>
      <c r="E22" s="61"/>
      <c r="F22" s="106"/>
      <c r="G22" s="61"/>
      <c r="H22" s="99">
        <f aca="true" t="shared" si="7" ref="H22:N22">H23+H24+H25+H26</f>
        <v>0</v>
      </c>
      <c r="I22" s="99">
        <f t="shared" si="7"/>
        <v>0</v>
      </c>
      <c r="J22" s="99">
        <f t="shared" si="7"/>
        <v>142669</v>
      </c>
      <c r="K22" s="99">
        <f>K23+K24+K25+K26</f>
        <v>1410000</v>
      </c>
      <c r="L22" s="99">
        <f>L23+L24+L25+L26</f>
        <v>1473000</v>
      </c>
      <c r="M22" s="99">
        <f t="shared" si="7"/>
        <v>1529000</v>
      </c>
      <c r="N22" s="99">
        <f t="shared" si="7"/>
        <v>1584000</v>
      </c>
    </row>
    <row r="23" spans="1:14" ht="15.75" customHeight="1">
      <c r="A23" s="241"/>
      <c r="B23" s="241"/>
      <c r="C23" s="204" t="s">
        <v>310</v>
      </c>
      <c r="D23" s="61">
        <v>811</v>
      </c>
      <c r="E23" s="106" t="s">
        <v>210</v>
      </c>
      <c r="F23" s="106" t="s">
        <v>191</v>
      </c>
      <c r="G23" s="61">
        <v>321</v>
      </c>
      <c r="H23" s="79">
        <v>0</v>
      </c>
      <c r="I23" s="79">
        <v>0</v>
      </c>
      <c r="J23" s="101">
        <v>44669</v>
      </c>
      <c r="K23" s="101">
        <v>288000</v>
      </c>
      <c r="L23" s="101">
        <v>301000</v>
      </c>
      <c r="M23" s="101">
        <v>312000</v>
      </c>
      <c r="N23" s="101">
        <v>323000</v>
      </c>
    </row>
    <row r="24" spans="1:14" ht="15">
      <c r="A24" s="241"/>
      <c r="B24" s="241"/>
      <c r="C24" s="241"/>
      <c r="D24" s="61">
        <v>811</v>
      </c>
      <c r="E24" s="106" t="s">
        <v>210</v>
      </c>
      <c r="F24" s="106" t="s">
        <v>212</v>
      </c>
      <c r="G24" s="61">
        <v>322</v>
      </c>
      <c r="H24" s="79">
        <v>0</v>
      </c>
      <c r="I24" s="79">
        <v>0</v>
      </c>
      <c r="J24" s="101">
        <v>0</v>
      </c>
      <c r="K24" s="101">
        <v>735000</v>
      </c>
      <c r="L24" s="101">
        <v>768000</v>
      </c>
      <c r="M24" s="101">
        <v>797000</v>
      </c>
      <c r="N24" s="101">
        <v>826000</v>
      </c>
    </row>
    <row r="25" spans="1:14" ht="15">
      <c r="A25" s="241"/>
      <c r="B25" s="241"/>
      <c r="C25" s="241"/>
      <c r="D25" s="61">
        <v>811</v>
      </c>
      <c r="E25" s="61">
        <v>1003</v>
      </c>
      <c r="F25" s="106" t="s">
        <v>70</v>
      </c>
      <c r="G25" s="61">
        <v>521</v>
      </c>
      <c r="H25" s="79">
        <v>0</v>
      </c>
      <c r="I25" s="79">
        <v>0</v>
      </c>
      <c r="J25" s="101">
        <v>58000</v>
      </c>
      <c r="K25" s="101">
        <v>97000</v>
      </c>
      <c r="L25" s="101">
        <v>101000</v>
      </c>
      <c r="M25" s="101">
        <v>105000</v>
      </c>
      <c r="N25" s="101">
        <v>109000</v>
      </c>
    </row>
    <row r="26" spans="1:14" ht="49.5" customHeight="1">
      <c r="A26" s="205"/>
      <c r="B26" s="205"/>
      <c r="C26" s="205"/>
      <c r="D26" s="61">
        <v>811</v>
      </c>
      <c r="E26" s="61">
        <v>1003</v>
      </c>
      <c r="F26" s="106" t="s">
        <v>71</v>
      </c>
      <c r="G26" s="61">
        <v>521</v>
      </c>
      <c r="H26" s="79">
        <v>0</v>
      </c>
      <c r="I26" s="79">
        <v>0</v>
      </c>
      <c r="J26" s="101">
        <v>40000</v>
      </c>
      <c r="K26" s="101">
        <v>290000</v>
      </c>
      <c r="L26" s="101">
        <v>303000</v>
      </c>
      <c r="M26" s="101">
        <v>315000</v>
      </c>
      <c r="N26" s="101">
        <v>326000</v>
      </c>
    </row>
    <row r="27" spans="1:14" ht="27" customHeight="1">
      <c r="A27" s="204" t="s">
        <v>145</v>
      </c>
      <c r="B27" s="204" t="s">
        <v>316</v>
      </c>
      <c r="C27" s="124" t="s">
        <v>259</v>
      </c>
      <c r="D27" s="111"/>
      <c r="E27" s="112"/>
      <c r="F27" s="112"/>
      <c r="G27" s="111"/>
      <c r="H27" s="99">
        <f aca="true" t="shared" si="8" ref="H27:N27">H28</f>
        <v>0</v>
      </c>
      <c r="I27" s="99">
        <v>0</v>
      </c>
      <c r="J27" s="99">
        <f t="shared" si="8"/>
        <v>0</v>
      </c>
      <c r="K27" s="99">
        <f t="shared" si="8"/>
        <v>0</v>
      </c>
      <c r="L27" s="99">
        <f t="shared" si="8"/>
        <v>0</v>
      </c>
      <c r="M27" s="99">
        <f t="shared" si="8"/>
        <v>0</v>
      </c>
      <c r="N27" s="99">
        <f t="shared" si="8"/>
        <v>0</v>
      </c>
    </row>
    <row r="28" spans="1:14" ht="107.25" customHeight="1">
      <c r="A28" s="205"/>
      <c r="B28" s="205"/>
      <c r="C28" s="18" t="s">
        <v>310</v>
      </c>
      <c r="D28" s="61"/>
      <c r="E28" s="106"/>
      <c r="F28" s="106"/>
      <c r="G28" s="61"/>
      <c r="H28" s="148">
        <f>'Приложение 8'!E56+'Приложение 8'!E57+'Приложение 8'!E58</f>
        <v>0</v>
      </c>
      <c r="I28" s="148">
        <v>0</v>
      </c>
      <c r="J28" s="148">
        <f>'Приложение 8'!G56+'Приложение 8'!G57+'Приложение 8'!G58</f>
        <v>0</v>
      </c>
      <c r="K28" s="148">
        <f>'Приложение 8'!H56+'Приложение 8'!H57+'Приложение 8'!H58</f>
        <v>0</v>
      </c>
      <c r="L28" s="148">
        <f>'Приложение 8'!I56+'Приложение 8'!I57+'Приложение 8'!I58</f>
        <v>0</v>
      </c>
      <c r="M28" s="148">
        <f>'Приложение 8'!J56+'Приложение 8'!J57+'Приложение 8'!J58</f>
        <v>0</v>
      </c>
      <c r="N28" s="148">
        <f>'Приложение 8'!K56+'Приложение 8'!K57+'Приложение 8'!K58</f>
        <v>0</v>
      </c>
    </row>
    <row r="29" spans="1:14" ht="24" customHeight="1">
      <c r="A29" s="204" t="s">
        <v>146</v>
      </c>
      <c r="B29" s="204" t="s">
        <v>317</v>
      </c>
      <c r="C29" s="124" t="s">
        <v>259</v>
      </c>
      <c r="D29" s="61">
        <v>811</v>
      </c>
      <c r="E29" s="106" t="s">
        <v>205</v>
      </c>
      <c r="F29" s="106" t="s">
        <v>206</v>
      </c>
      <c r="G29" s="61">
        <v>522</v>
      </c>
      <c r="H29" s="99">
        <f aca="true" t="shared" si="9" ref="H29:N29">H30</f>
        <v>0</v>
      </c>
      <c r="I29" s="99">
        <f t="shared" si="9"/>
        <v>0</v>
      </c>
      <c r="J29" s="99">
        <f t="shared" si="9"/>
        <v>0</v>
      </c>
      <c r="K29" s="99">
        <f t="shared" si="9"/>
        <v>141100</v>
      </c>
      <c r="L29" s="99">
        <f t="shared" si="9"/>
        <v>126600</v>
      </c>
      <c r="M29" s="99">
        <f t="shared" si="9"/>
        <v>131900</v>
      </c>
      <c r="N29" s="99">
        <f t="shared" si="9"/>
        <v>121350</v>
      </c>
    </row>
    <row r="30" spans="1:14" ht="126.75" customHeight="1">
      <c r="A30" s="205"/>
      <c r="B30" s="205"/>
      <c r="C30" s="18" t="s">
        <v>310</v>
      </c>
      <c r="D30" s="61"/>
      <c r="E30" s="61"/>
      <c r="F30" s="61"/>
      <c r="G30" s="61"/>
      <c r="H30" s="79">
        <f>'Приложение 8'!E64+'Приложение 8'!E65+'Приложение 8'!E66</f>
        <v>0</v>
      </c>
      <c r="I30" s="79">
        <f>'Приложение 8'!F64+'Приложение 8'!F65+'Приложение 8'!F66</f>
        <v>0</v>
      </c>
      <c r="J30" s="79">
        <f>'Приложение 8'!G64+'Приложение 8'!G65+'Приложение 8'!G66</f>
        <v>0</v>
      </c>
      <c r="K30" s="79">
        <f>'Приложение 8'!H64+'Приложение 8'!H65+'Приложение 8'!H66</f>
        <v>141100</v>
      </c>
      <c r="L30" s="79">
        <f>'Приложение 8'!I64+'Приложение 8'!I65+'Приложение 8'!I66</f>
        <v>126600</v>
      </c>
      <c r="M30" s="79">
        <f>'Приложение 8'!J64+'Приложение 8'!J65+'Приложение 8'!J66</f>
        <v>131900</v>
      </c>
      <c r="N30" s="79">
        <f>'Приложение 8'!K64+'Приложение 8'!K65+'Приложение 8'!K66</f>
        <v>121350</v>
      </c>
    </row>
    <row r="31" spans="1:14" ht="10.5" customHeight="1">
      <c r="A31" s="143">
        <v>1</v>
      </c>
      <c r="B31" s="143">
        <v>2</v>
      </c>
      <c r="C31" s="145">
        <v>3</v>
      </c>
      <c r="D31" s="145">
        <v>4</v>
      </c>
      <c r="E31" s="145">
        <v>5</v>
      </c>
      <c r="F31" s="146">
        <v>6</v>
      </c>
      <c r="G31" s="146">
        <v>7</v>
      </c>
      <c r="H31" s="147" t="s">
        <v>82</v>
      </c>
      <c r="I31" s="146">
        <v>9</v>
      </c>
      <c r="J31" s="146">
        <v>10</v>
      </c>
      <c r="K31" s="146">
        <v>11</v>
      </c>
      <c r="L31" s="146">
        <v>12</v>
      </c>
      <c r="M31" s="146">
        <v>13</v>
      </c>
      <c r="N31" s="146">
        <v>14</v>
      </c>
    </row>
    <row r="32" spans="1:15" ht="15.75" customHeight="1">
      <c r="A32" s="204" t="s">
        <v>147</v>
      </c>
      <c r="B32" s="204" t="s">
        <v>318</v>
      </c>
      <c r="C32" s="124" t="s">
        <v>259</v>
      </c>
      <c r="D32" s="111"/>
      <c r="E32" s="112"/>
      <c r="F32" s="112"/>
      <c r="G32" s="111"/>
      <c r="H32" s="99">
        <f>H35+H33+H36+H37</f>
        <v>954095.8</v>
      </c>
      <c r="I32" s="99">
        <f>I35+I33+I36+I37</f>
        <v>1270462.9</v>
      </c>
      <c r="J32" s="99">
        <f>J35+J33+J36+J37</f>
        <v>1284664.8</v>
      </c>
      <c r="K32" s="99">
        <f>K35+K33+K36+K37</f>
        <v>1136683.2</v>
      </c>
      <c r="L32" s="99">
        <f>L35+L36+L37</f>
        <v>816200</v>
      </c>
      <c r="M32" s="99">
        <f>M35+M36+M37</f>
        <v>816200</v>
      </c>
      <c r="N32" s="99">
        <f>N35+N36+N37</f>
        <v>0</v>
      </c>
      <c r="O32" s="130"/>
    </row>
    <row r="33" spans="1:15" ht="15.75" customHeight="1">
      <c r="A33" s="241"/>
      <c r="B33" s="241"/>
      <c r="C33" s="204" t="s">
        <v>310</v>
      </c>
      <c r="D33" s="158">
        <v>811</v>
      </c>
      <c r="E33" s="185" t="s">
        <v>205</v>
      </c>
      <c r="F33" s="185" t="s">
        <v>207</v>
      </c>
      <c r="G33" s="158">
        <v>522</v>
      </c>
      <c r="H33" s="101">
        <f>'Приложение 8'!E72</f>
        <v>164109</v>
      </c>
      <c r="I33" s="101">
        <f>'Приложение 8'!F72</f>
        <v>481042</v>
      </c>
      <c r="J33" s="101">
        <f>'Приложение 8'!G72</f>
        <v>532312.4</v>
      </c>
      <c r="K33" s="101">
        <v>154371.1</v>
      </c>
      <c r="L33" s="101">
        <v>0</v>
      </c>
      <c r="M33" s="101">
        <v>0</v>
      </c>
      <c r="N33" s="101">
        <f>'Приложение 8'!K72</f>
        <v>0</v>
      </c>
      <c r="O33" s="130"/>
    </row>
    <row r="34" spans="1:15" ht="15.75" customHeight="1">
      <c r="A34" s="241"/>
      <c r="B34" s="241"/>
      <c r="C34" s="241"/>
      <c r="D34" s="243" t="s">
        <v>95</v>
      </c>
      <c r="E34" s="244"/>
      <c r="F34" s="244"/>
      <c r="G34" s="245"/>
      <c r="H34" s="79">
        <v>164109</v>
      </c>
      <c r="I34" s="79">
        <v>825235.4</v>
      </c>
      <c r="J34" s="79">
        <f>532312.4</f>
        <v>532312.4</v>
      </c>
      <c r="K34" s="101">
        <v>154371.1</v>
      </c>
      <c r="L34" s="101">
        <v>0</v>
      </c>
      <c r="M34" s="101">
        <v>0</v>
      </c>
      <c r="N34" s="101">
        <v>0</v>
      </c>
      <c r="O34" s="130"/>
    </row>
    <row r="35" spans="1:14" ht="33.75" customHeight="1">
      <c r="A35" s="241"/>
      <c r="B35" s="241"/>
      <c r="C35" s="241"/>
      <c r="D35" s="61">
        <v>811</v>
      </c>
      <c r="E35" s="106" t="s">
        <v>205</v>
      </c>
      <c r="F35" s="106" t="s">
        <v>208</v>
      </c>
      <c r="G35" s="61">
        <v>522</v>
      </c>
      <c r="H35" s="101">
        <f>'Приложение 8'!E74+'Приложение 8'!E75</f>
        <v>789986.8</v>
      </c>
      <c r="I35" s="101">
        <f>'Приложение 8'!F74+'Приложение 8'!F75</f>
        <v>789420.9</v>
      </c>
      <c r="J35" s="101">
        <f>'Приложение 8'!G74+'Приложение 8'!G75</f>
        <v>752352.4</v>
      </c>
      <c r="K35" s="101">
        <v>166112.1</v>
      </c>
      <c r="L35" s="79">
        <v>0</v>
      </c>
      <c r="M35" s="79">
        <v>0</v>
      </c>
      <c r="N35" s="79">
        <v>0</v>
      </c>
    </row>
    <row r="36" spans="1:14" ht="20.25" customHeight="1">
      <c r="A36" s="241"/>
      <c r="B36" s="241"/>
      <c r="C36" s="241"/>
      <c r="D36" s="61">
        <v>811</v>
      </c>
      <c r="E36" s="106" t="s">
        <v>205</v>
      </c>
      <c r="F36" s="106" t="s">
        <v>206</v>
      </c>
      <c r="G36" s="61">
        <v>522</v>
      </c>
      <c r="H36" s="79">
        <v>0</v>
      </c>
      <c r="I36" s="79">
        <v>0</v>
      </c>
      <c r="J36" s="79">
        <v>0</v>
      </c>
      <c r="K36" s="101">
        <v>40800</v>
      </c>
      <c r="L36" s="101">
        <v>40800</v>
      </c>
      <c r="M36" s="101">
        <v>40800</v>
      </c>
      <c r="N36" s="101">
        <f>'Приложение 8'!K75</f>
        <v>0</v>
      </c>
    </row>
    <row r="37" spans="1:14" ht="31.5" customHeight="1">
      <c r="A37" s="205"/>
      <c r="B37" s="205"/>
      <c r="C37" s="205"/>
      <c r="D37" s="61">
        <v>811</v>
      </c>
      <c r="E37" s="106" t="s">
        <v>205</v>
      </c>
      <c r="F37" s="106" t="s">
        <v>218</v>
      </c>
      <c r="G37" s="61">
        <v>522</v>
      </c>
      <c r="H37" s="79">
        <v>0</v>
      </c>
      <c r="I37" s="79">
        <v>0</v>
      </c>
      <c r="J37" s="79">
        <v>0</v>
      </c>
      <c r="K37" s="101">
        <v>775400</v>
      </c>
      <c r="L37" s="101">
        <f>'Приложение 8'!I74+'Приложение 8'!I75</f>
        <v>775400</v>
      </c>
      <c r="M37" s="101">
        <f>'Приложение 8'!J74+'Приложение 8'!J75</f>
        <v>775400</v>
      </c>
      <c r="N37" s="101">
        <f>'Приложение 8'!K74+'Приложение 8'!K75</f>
        <v>0</v>
      </c>
    </row>
    <row r="38" spans="1:14" ht="15.75" customHeight="1">
      <c r="A38" s="204" t="s">
        <v>249</v>
      </c>
      <c r="B38" s="204" t="s">
        <v>319</v>
      </c>
      <c r="C38" s="124" t="s">
        <v>259</v>
      </c>
      <c r="D38" s="61"/>
      <c r="E38" s="106"/>
      <c r="F38" s="106"/>
      <c r="G38" s="61"/>
      <c r="H38" s="99">
        <f aca="true" t="shared" si="10" ref="H38:N38">H39+H40+H41+H42</f>
        <v>128960</v>
      </c>
      <c r="I38" s="140">
        <f t="shared" si="10"/>
        <v>142473.3</v>
      </c>
      <c r="J38" s="99">
        <f t="shared" si="10"/>
        <v>0</v>
      </c>
      <c r="K38" s="99">
        <f t="shared" si="10"/>
        <v>0</v>
      </c>
      <c r="L38" s="99">
        <f t="shared" si="10"/>
        <v>0</v>
      </c>
      <c r="M38" s="99">
        <f t="shared" si="10"/>
        <v>0</v>
      </c>
      <c r="N38" s="99">
        <f t="shared" si="10"/>
        <v>0</v>
      </c>
    </row>
    <row r="39" spans="1:14" ht="12.75" customHeight="1">
      <c r="A39" s="241"/>
      <c r="B39" s="241"/>
      <c r="C39" s="204" t="s">
        <v>310</v>
      </c>
      <c r="D39" s="61">
        <v>811</v>
      </c>
      <c r="E39" s="106" t="s">
        <v>210</v>
      </c>
      <c r="F39" s="106" t="s">
        <v>211</v>
      </c>
      <c r="G39" s="61">
        <v>321</v>
      </c>
      <c r="H39" s="101">
        <v>54204</v>
      </c>
      <c r="I39" s="141">
        <v>47473.3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</row>
    <row r="40" spans="1:14" ht="15">
      <c r="A40" s="241"/>
      <c r="B40" s="241"/>
      <c r="C40" s="241"/>
      <c r="D40" s="61">
        <v>811</v>
      </c>
      <c r="E40" s="106" t="s">
        <v>210</v>
      </c>
      <c r="F40" s="106" t="s">
        <v>212</v>
      </c>
      <c r="G40" s="61">
        <v>322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</row>
    <row r="41" spans="1:14" ht="24" customHeight="1">
      <c r="A41" s="241"/>
      <c r="B41" s="241"/>
      <c r="C41" s="241"/>
      <c r="D41" s="61">
        <v>811</v>
      </c>
      <c r="E41" s="61">
        <v>1003</v>
      </c>
      <c r="F41" s="106" t="s">
        <v>70</v>
      </c>
      <c r="G41" s="61">
        <v>521</v>
      </c>
      <c r="H41" s="101">
        <v>51000</v>
      </c>
      <c r="I41" s="101">
        <v>55000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</row>
    <row r="42" spans="1:14" ht="42" customHeight="1">
      <c r="A42" s="205"/>
      <c r="B42" s="205"/>
      <c r="C42" s="205"/>
      <c r="D42" s="61">
        <v>811</v>
      </c>
      <c r="E42" s="61">
        <v>1003</v>
      </c>
      <c r="F42" s="106" t="s">
        <v>71</v>
      </c>
      <c r="G42" s="61">
        <v>521</v>
      </c>
      <c r="H42" s="101">
        <v>23756</v>
      </c>
      <c r="I42" s="126">
        <v>40000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</row>
    <row r="43" spans="1:14" ht="28.5" customHeight="1">
      <c r="A43" s="204" t="s">
        <v>251</v>
      </c>
      <c r="B43" s="204" t="s">
        <v>148</v>
      </c>
      <c r="C43" s="124" t="s">
        <v>259</v>
      </c>
      <c r="D43" s="61"/>
      <c r="E43" s="61"/>
      <c r="F43" s="106"/>
      <c r="G43" s="61"/>
      <c r="H43" s="99">
        <f>H44+H45</f>
        <v>54181.2</v>
      </c>
      <c r="I43" s="99">
        <f aca="true" t="shared" si="11" ref="I43:N43">I44+I45</f>
        <v>0</v>
      </c>
      <c r="J43" s="99">
        <f t="shared" si="11"/>
        <v>0</v>
      </c>
      <c r="K43" s="99">
        <f t="shared" si="11"/>
        <v>0</v>
      </c>
      <c r="L43" s="99">
        <f t="shared" si="11"/>
        <v>0</v>
      </c>
      <c r="M43" s="99">
        <f t="shared" si="11"/>
        <v>0</v>
      </c>
      <c r="N43" s="99">
        <f t="shared" si="11"/>
        <v>0</v>
      </c>
    </row>
    <row r="44" spans="1:14" ht="42.75" customHeight="1">
      <c r="A44" s="241"/>
      <c r="B44" s="241"/>
      <c r="C44" s="204" t="s">
        <v>310</v>
      </c>
      <c r="D44" s="61">
        <v>811</v>
      </c>
      <c r="E44" s="61">
        <v>502</v>
      </c>
      <c r="F44" s="106" t="s">
        <v>72</v>
      </c>
      <c r="G44" s="61">
        <v>522</v>
      </c>
      <c r="H44" s="101">
        <v>16577.6</v>
      </c>
      <c r="I44" s="101">
        <f aca="true" t="shared" si="12" ref="I44:N44">I45</f>
        <v>0</v>
      </c>
      <c r="J44" s="101">
        <f t="shared" si="12"/>
        <v>0</v>
      </c>
      <c r="K44" s="101">
        <f t="shared" si="12"/>
        <v>0</v>
      </c>
      <c r="L44" s="101">
        <f t="shared" si="12"/>
        <v>0</v>
      </c>
      <c r="M44" s="101">
        <f t="shared" si="12"/>
        <v>0</v>
      </c>
      <c r="N44" s="101">
        <f t="shared" si="12"/>
        <v>0</v>
      </c>
    </row>
    <row r="45" spans="1:14" ht="54.75" customHeight="1">
      <c r="A45" s="205"/>
      <c r="B45" s="205"/>
      <c r="C45" s="205"/>
      <c r="D45" s="61">
        <v>811</v>
      </c>
      <c r="E45" s="61">
        <v>502</v>
      </c>
      <c r="F45" s="106" t="s">
        <v>73</v>
      </c>
      <c r="G45" s="61">
        <v>522</v>
      </c>
      <c r="H45" s="101">
        <v>37603.6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</row>
    <row r="46" spans="1:14" ht="24" customHeight="1">
      <c r="A46" s="204" t="s">
        <v>252</v>
      </c>
      <c r="B46" s="204" t="s">
        <v>320</v>
      </c>
      <c r="C46" s="124" t="s">
        <v>259</v>
      </c>
      <c r="D46" s="61"/>
      <c r="E46" s="61"/>
      <c r="F46" s="61"/>
      <c r="G46" s="61"/>
      <c r="H46" s="99">
        <f>SUM(H47:H48)</f>
        <v>788243.9</v>
      </c>
      <c r="I46" s="99">
        <f aca="true" t="shared" si="13" ref="I46:N46">SUM(I47:I48)</f>
        <v>464519.2</v>
      </c>
      <c r="J46" s="99">
        <f t="shared" si="13"/>
        <v>472502.1</v>
      </c>
      <c r="K46" s="99">
        <f t="shared" si="13"/>
        <v>1141365.8599999999</v>
      </c>
      <c r="L46" s="99">
        <f t="shared" si="13"/>
        <v>1200357.6</v>
      </c>
      <c r="M46" s="99">
        <f t="shared" si="13"/>
        <v>1238347.6600000001</v>
      </c>
      <c r="N46" s="99">
        <f t="shared" si="13"/>
        <v>1255489.4500000002</v>
      </c>
    </row>
    <row r="47" spans="1:14" ht="93">
      <c r="A47" s="241"/>
      <c r="B47" s="241"/>
      <c r="C47" s="18" t="s">
        <v>310</v>
      </c>
      <c r="D47" s="61"/>
      <c r="E47" s="61"/>
      <c r="F47" s="61"/>
      <c r="G47" s="61"/>
      <c r="H47" s="101">
        <f aca="true" t="shared" si="14" ref="H47:N47">H50+H53+H61</f>
        <v>149137.4</v>
      </c>
      <c r="I47" s="101">
        <f t="shared" si="14"/>
        <v>12360</v>
      </c>
      <c r="J47" s="101">
        <f t="shared" si="14"/>
        <v>0</v>
      </c>
      <c r="K47" s="101">
        <f t="shared" si="14"/>
        <v>310000</v>
      </c>
      <c r="L47" s="101">
        <f t="shared" si="14"/>
        <v>332240</v>
      </c>
      <c r="M47" s="101">
        <f t="shared" si="14"/>
        <v>332260</v>
      </c>
      <c r="N47" s="101">
        <f t="shared" si="14"/>
        <v>310000</v>
      </c>
    </row>
    <row r="48" spans="1:14" ht="62.25">
      <c r="A48" s="205"/>
      <c r="B48" s="205"/>
      <c r="C48" s="18" t="s">
        <v>77</v>
      </c>
      <c r="D48" s="61"/>
      <c r="E48" s="61"/>
      <c r="F48" s="61"/>
      <c r="G48" s="61"/>
      <c r="H48" s="101">
        <f>H55+H62</f>
        <v>639106.5</v>
      </c>
      <c r="I48" s="101">
        <f aca="true" t="shared" si="15" ref="I48:N48">I55+I62</f>
        <v>452159.2</v>
      </c>
      <c r="J48" s="101">
        <f t="shared" si="15"/>
        <v>472502.1</v>
      </c>
      <c r="K48" s="101">
        <f t="shared" si="15"/>
        <v>831365.86</v>
      </c>
      <c r="L48" s="101">
        <f t="shared" si="15"/>
        <v>868117.6000000001</v>
      </c>
      <c r="M48" s="101">
        <f t="shared" si="15"/>
        <v>906087.66</v>
      </c>
      <c r="N48" s="101">
        <f t="shared" si="15"/>
        <v>945489.4500000001</v>
      </c>
    </row>
    <row r="49" spans="1:14" ht="15.75" customHeight="1">
      <c r="A49" s="204" t="s">
        <v>149</v>
      </c>
      <c r="B49" s="204" t="s">
        <v>321</v>
      </c>
      <c r="C49" s="124" t="s">
        <v>259</v>
      </c>
      <c r="D49" s="111"/>
      <c r="E49" s="112"/>
      <c r="F49" s="112"/>
      <c r="G49" s="111"/>
      <c r="H49" s="99">
        <f aca="true" t="shared" si="16" ref="H49:N49">H50</f>
        <v>23715.5</v>
      </c>
      <c r="I49" s="99">
        <f t="shared" si="16"/>
        <v>0</v>
      </c>
      <c r="J49" s="99">
        <f t="shared" si="16"/>
        <v>0</v>
      </c>
      <c r="K49" s="99">
        <f t="shared" si="16"/>
        <v>0</v>
      </c>
      <c r="L49" s="99">
        <f t="shared" si="16"/>
        <v>0</v>
      </c>
      <c r="M49" s="99">
        <f t="shared" si="16"/>
        <v>0</v>
      </c>
      <c r="N49" s="99">
        <f t="shared" si="16"/>
        <v>0</v>
      </c>
    </row>
    <row r="50" spans="1:14" ht="96.75" customHeight="1">
      <c r="A50" s="205"/>
      <c r="B50" s="205"/>
      <c r="C50" s="18" t="s">
        <v>310</v>
      </c>
      <c r="D50" s="61">
        <v>811</v>
      </c>
      <c r="E50" s="106" t="s">
        <v>205</v>
      </c>
      <c r="F50" s="106" t="s">
        <v>69</v>
      </c>
      <c r="G50" s="61">
        <v>630</v>
      </c>
      <c r="H50" s="79">
        <v>23715.5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</row>
    <row r="51" spans="1:14" ht="15" customHeight="1">
      <c r="A51" s="143">
        <v>1</v>
      </c>
      <c r="B51" s="143">
        <v>2</v>
      </c>
      <c r="C51" s="145">
        <v>3</v>
      </c>
      <c r="D51" s="145">
        <v>4</v>
      </c>
      <c r="E51" s="145">
        <v>5</v>
      </c>
      <c r="F51" s="146">
        <v>6</v>
      </c>
      <c r="G51" s="146">
        <v>7</v>
      </c>
      <c r="H51" s="147" t="s">
        <v>82</v>
      </c>
      <c r="I51" s="146">
        <v>9</v>
      </c>
      <c r="J51" s="146">
        <v>10</v>
      </c>
      <c r="K51" s="146">
        <v>11</v>
      </c>
      <c r="L51" s="146">
        <v>12</v>
      </c>
      <c r="M51" s="146">
        <v>13</v>
      </c>
      <c r="N51" s="146">
        <v>14</v>
      </c>
    </row>
    <row r="52" spans="1:14" ht="29.25" customHeight="1">
      <c r="A52" s="204" t="s">
        <v>150</v>
      </c>
      <c r="B52" s="204" t="s">
        <v>322</v>
      </c>
      <c r="C52" s="124" t="s">
        <v>259</v>
      </c>
      <c r="D52" s="61"/>
      <c r="E52" s="106"/>
      <c r="F52" s="106"/>
      <c r="G52" s="61"/>
      <c r="H52" s="84">
        <f aca="true" t="shared" si="17" ref="H52:N52">H53</f>
        <v>75421.9</v>
      </c>
      <c r="I52" s="84">
        <f t="shared" si="17"/>
        <v>12360</v>
      </c>
      <c r="J52" s="84">
        <f t="shared" si="17"/>
        <v>0</v>
      </c>
      <c r="K52" s="84">
        <f t="shared" si="17"/>
        <v>310000</v>
      </c>
      <c r="L52" s="84">
        <f t="shared" si="17"/>
        <v>332240</v>
      </c>
      <c r="M52" s="84">
        <f t="shared" si="17"/>
        <v>332260</v>
      </c>
      <c r="N52" s="84">
        <f t="shared" si="17"/>
        <v>310000</v>
      </c>
    </row>
    <row r="53" spans="1:14" ht="102.75" customHeight="1">
      <c r="A53" s="205"/>
      <c r="B53" s="205"/>
      <c r="C53" s="18" t="s">
        <v>310</v>
      </c>
      <c r="D53" s="61">
        <v>811</v>
      </c>
      <c r="E53" s="106" t="s">
        <v>194</v>
      </c>
      <c r="F53" s="106" t="s">
        <v>206</v>
      </c>
      <c r="G53" s="61">
        <v>522</v>
      </c>
      <c r="H53" s="79">
        <v>75421.9</v>
      </c>
      <c r="I53" s="79">
        <v>12360</v>
      </c>
      <c r="J53" s="79">
        <v>0</v>
      </c>
      <c r="K53" s="79">
        <v>310000</v>
      </c>
      <c r="L53" s="79">
        <v>332240</v>
      </c>
      <c r="M53" s="79">
        <v>332260</v>
      </c>
      <c r="N53" s="79">
        <v>310000</v>
      </c>
    </row>
    <row r="54" spans="1:14" ht="15" customHeight="1">
      <c r="A54" s="204" t="s">
        <v>146</v>
      </c>
      <c r="B54" s="204" t="s">
        <v>323</v>
      </c>
      <c r="C54" s="89" t="s">
        <v>259</v>
      </c>
      <c r="D54" s="107"/>
      <c r="E54" s="119"/>
      <c r="F54" s="119"/>
      <c r="G54" s="107"/>
      <c r="H54" s="84">
        <f aca="true" t="shared" si="18" ref="H54:N54">H55+H61+H62</f>
        <v>689106.5</v>
      </c>
      <c r="I54" s="84">
        <f t="shared" si="18"/>
        <v>452159.2</v>
      </c>
      <c r="J54" s="84">
        <f t="shared" si="18"/>
        <v>472502.1</v>
      </c>
      <c r="K54" s="84">
        <f t="shared" si="18"/>
        <v>831365.86</v>
      </c>
      <c r="L54" s="84">
        <f t="shared" si="18"/>
        <v>868117.6000000001</v>
      </c>
      <c r="M54" s="84">
        <f t="shared" si="18"/>
        <v>906087.66</v>
      </c>
      <c r="N54" s="84">
        <f t="shared" si="18"/>
        <v>945489.4500000001</v>
      </c>
    </row>
    <row r="55" spans="1:14" ht="25.5" customHeight="1">
      <c r="A55" s="241"/>
      <c r="B55" s="241"/>
      <c r="C55" s="204" t="s">
        <v>77</v>
      </c>
      <c r="D55" s="254" t="s">
        <v>259</v>
      </c>
      <c r="E55" s="64"/>
      <c r="F55" s="64"/>
      <c r="G55" s="64"/>
      <c r="H55" s="127">
        <f aca="true" t="shared" si="19" ref="H55:N55">SUM(H57:H59)</f>
        <v>639106.5</v>
      </c>
      <c r="I55" s="127">
        <f t="shared" si="19"/>
        <v>383463.9</v>
      </c>
      <c r="J55" s="127">
        <f t="shared" si="19"/>
        <v>383500</v>
      </c>
      <c r="K55" s="127">
        <f t="shared" si="19"/>
        <v>739540.26</v>
      </c>
      <c r="L55" s="127">
        <f t="shared" si="19"/>
        <v>776117.6000000001</v>
      </c>
      <c r="M55" s="127">
        <f t="shared" si="19"/>
        <v>814087.66</v>
      </c>
      <c r="N55" s="127">
        <f t="shared" si="19"/>
        <v>853489.4500000001</v>
      </c>
    </row>
    <row r="56" spans="1:14" ht="25.5" customHeight="1">
      <c r="A56" s="241"/>
      <c r="B56" s="241"/>
      <c r="C56" s="241"/>
      <c r="D56" s="255"/>
      <c r="E56" s="246" t="s">
        <v>95</v>
      </c>
      <c r="F56" s="247"/>
      <c r="G56" s="248"/>
      <c r="H56" s="127">
        <f>H57+H58+H60</f>
        <v>639106.5</v>
      </c>
      <c r="I56" s="127">
        <f aca="true" t="shared" si="20" ref="I56:N56">I57+I58+I60</f>
        <v>661040.8</v>
      </c>
      <c r="J56" s="127">
        <f t="shared" si="20"/>
        <v>688490.1</v>
      </c>
      <c r="K56" s="127">
        <f t="shared" si="20"/>
        <v>739540.26</v>
      </c>
      <c r="L56" s="127">
        <f t="shared" si="20"/>
        <v>776117.6000000001</v>
      </c>
      <c r="M56" s="127">
        <f t="shared" si="20"/>
        <v>814087.66</v>
      </c>
      <c r="N56" s="127">
        <f t="shared" si="20"/>
        <v>853489.4500000001</v>
      </c>
    </row>
    <row r="57" spans="1:14" ht="15">
      <c r="A57" s="241"/>
      <c r="B57" s="241"/>
      <c r="C57" s="241"/>
      <c r="D57" s="109">
        <v>812</v>
      </c>
      <c r="E57" s="110" t="s">
        <v>126</v>
      </c>
      <c r="F57" s="110" t="s">
        <v>253</v>
      </c>
      <c r="G57" s="109">
        <v>810</v>
      </c>
      <c r="H57" s="127">
        <v>52295.4</v>
      </c>
      <c r="I57" s="127">
        <v>46580</v>
      </c>
      <c r="J57" s="127">
        <v>44750</v>
      </c>
      <c r="K57" s="127">
        <v>60307.89</v>
      </c>
      <c r="L57" s="127">
        <v>63021.9</v>
      </c>
      <c r="M57" s="127">
        <v>65542.5</v>
      </c>
      <c r="N57" s="127">
        <v>67836.61</v>
      </c>
    </row>
    <row r="58" spans="1:14" ht="15">
      <c r="A58" s="241"/>
      <c r="B58" s="241"/>
      <c r="C58" s="241"/>
      <c r="D58" s="109">
        <v>812</v>
      </c>
      <c r="E58" s="110" t="s">
        <v>126</v>
      </c>
      <c r="F58" s="110" t="s">
        <v>254</v>
      </c>
      <c r="G58" s="109">
        <v>810</v>
      </c>
      <c r="H58" s="127">
        <v>17015</v>
      </c>
      <c r="I58" s="127">
        <v>16175</v>
      </c>
      <c r="J58" s="127">
        <v>15540</v>
      </c>
      <c r="K58" s="127">
        <v>19621.97</v>
      </c>
      <c r="L58" s="127">
        <v>20504.9</v>
      </c>
      <c r="M58" s="127">
        <v>21325.16</v>
      </c>
      <c r="N58" s="127">
        <v>22071.54</v>
      </c>
    </row>
    <row r="59" spans="1:14" ht="15">
      <c r="A59" s="241"/>
      <c r="B59" s="241"/>
      <c r="C59" s="241"/>
      <c r="D59" s="252">
        <v>812</v>
      </c>
      <c r="E59" s="110" t="s">
        <v>126</v>
      </c>
      <c r="F59" s="110" t="s">
        <v>255</v>
      </c>
      <c r="G59" s="109">
        <v>810</v>
      </c>
      <c r="H59" s="127">
        <v>569796.1</v>
      </c>
      <c r="I59" s="127">
        <v>320708.9</v>
      </c>
      <c r="J59" s="127">
        <v>323210</v>
      </c>
      <c r="K59" s="127">
        <v>659610.4</v>
      </c>
      <c r="L59" s="127">
        <v>692590.8</v>
      </c>
      <c r="M59" s="127">
        <v>727220</v>
      </c>
      <c r="N59" s="127">
        <v>763581.3</v>
      </c>
    </row>
    <row r="60" spans="1:14" ht="15.75" customHeight="1">
      <c r="A60" s="241"/>
      <c r="B60" s="241"/>
      <c r="C60" s="205"/>
      <c r="D60" s="253"/>
      <c r="E60" s="249" t="s">
        <v>95</v>
      </c>
      <c r="F60" s="250"/>
      <c r="G60" s="251"/>
      <c r="H60" s="127">
        <v>569796.1</v>
      </c>
      <c r="I60" s="127">
        <v>598285.8</v>
      </c>
      <c r="J60" s="127">
        <v>628200.1</v>
      </c>
      <c r="K60" s="127">
        <v>659610.4</v>
      </c>
      <c r="L60" s="127">
        <v>692590.8</v>
      </c>
      <c r="M60" s="127">
        <v>727220</v>
      </c>
      <c r="N60" s="127">
        <v>763581.3</v>
      </c>
    </row>
    <row r="61" spans="1:14" s="47" customFormat="1" ht="93">
      <c r="A61" s="241"/>
      <c r="B61" s="241"/>
      <c r="C61" s="18" t="s">
        <v>310</v>
      </c>
      <c r="D61" s="113">
        <v>811</v>
      </c>
      <c r="E61" s="106" t="s">
        <v>194</v>
      </c>
      <c r="F61" s="106" t="s">
        <v>209</v>
      </c>
      <c r="G61" s="113">
        <v>810</v>
      </c>
      <c r="H61" s="101">
        <v>50000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</row>
    <row r="62" spans="1:14" ht="83.25" customHeight="1">
      <c r="A62" s="205"/>
      <c r="B62" s="205"/>
      <c r="C62" s="18" t="s">
        <v>96</v>
      </c>
      <c r="D62" s="109">
        <v>812</v>
      </c>
      <c r="E62" s="110" t="s">
        <v>126</v>
      </c>
      <c r="F62" s="110" t="s">
        <v>255</v>
      </c>
      <c r="G62" s="109">
        <v>810</v>
      </c>
      <c r="H62" s="127">
        <v>0</v>
      </c>
      <c r="I62" s="127">
        <v>68695.3</v>
      </c>
      <c r="J62" s="127">
        <v>89002.1</v>
      </c>
      <c r="K62" s="127">
        <v>91825.6</v>
      </c>
      <c r="L62" s="127">
        <v>92000</v>
      </c>
      <c r="M62" s="127">
        <v>92000</v>
      </c>
      <c r="N62" s="127">
        <v>92000</v>
      </c>
    </row>
    <row r="66" ht="12.75">
      <c r="J66" s="46"/>
    </row>
  </sheetData>
  <sheetProtection/>
  <mergeCells count="48">
    <mergeCell ref="D34:G34"/>
    <mergeCell ref="E56:G56"/>
    <mergeCell ref="E60:G60"/>
    <mergeCell ref="C55:C60"/>
    <mergeCell ref="D59:D60"/>
    <mergeCell ref="D55:D56"/>
    <mergeCell ref="C44:C45"/>
    <mergeCell ref="C39:C42"/>
    <mergeCell ref="C33:C37"/>
    <mergeCell ref="A38:A42"/>
    <mergeCell ref="B54:B62"/>
    <mergeCell ref="A43:A45"/>
    <mergeCell ref="B43:B45"/>
    <mergeCell ref="A54:A62"/>
    <mergeCell ref="B38:B42"/>
    <mergeCell ref="A46:A48"/>
    <mergeCell ref="B46:B48"/>
    <mergeCell ref="B52:B53"/>
    <mergeCell ref="B49:B50"/>
    <mergeCell ref="A52:A53"/>
    <mergeCell ref="A49:A50"/>
    <mergeCell ref="A20:A21"/>
    <mergeCell ref="B20:B21"/>
    <mergeCell ref="A27:A28"/>
    <mergeCell ref="B27:B28"/>
    <mergeCell ref="A22:A26"/>
    <mergeCell ref="B22:B26"/>
    <mergeCell ref="A32:A37"/>
    <mergeCell ref="B32:B37"/>
    <mergeCell ref="D6:G6"/>
    <mergeCell ref="H6:N6"/>
    <mergeCell ref="A9:A11"/>
    <mergeCell ref="B9:B11"/>
    <mergeCell ref="A18:A19"/>
    <mergeCell ref="B18:B19"/>
    <mergeCell ref="A12:A13"/>
    <mergeCell ref="B12:B13"/>
    <mergeCell ref="A14:A16"/>
    <mergeCell ref="L2:N2"/>
    <mergeCell ref="C23:C26"/>
    <mergeCell ref="A29:A30"/>
    <mergeCell ref="B29:B30"/>
    <mergeCell ref="C15:C16"/>
    <mergeCell ref="B14:B16"/>
    <mergeCell ref="A4:N4"/>
    <mergeCell ref="A6:A7"/>
    <mergeCell ref="B6:B7"/>
    <mergeCell ref="C6:C7"/>
  </mergeCells>
  <printOptions/>
  <pageMargins left="0.53" right="0.52" top="1" bottom="1" header="0.5" footer="0.5"/>
  <pageSetup horizontalDpi="600" verticalDpi="600" orientation="landscape" paperSize="9" scale="60" r:id="rId1"/>
  <rowBreaks count="3" manualBreakCount="3">
    <brk id="16" max="13" man="1"/>
    <brk id="30" max="13" man="1"/>
    <brk id="5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75" zoomScaleSheetLayoutView="75" zoomScalePageLayoutView="0" workbookViewId="0" topLeftCell="A26">
      <selection activeCell="A31" sqref="A31:A38"/>
    </sheetView>
  </sheetViews>
  <sheetFormatPr defaultColWidth="9.125" defaultRowHeight="12.75"/>
  <cols>
    <col min="1" max="1" width="12.125" style="2" customWidth="1"/>
    <col min="2" max="2" width="21.375" style="2" customWidth="1"/>
    <col min="3" max="3" width="13.375" style="2" customWidth="1"/>
    <col min="4" max="4" width="22.125" style="2" customWidth="1"/>
    <col min="5" max="5" width="15.375" style="43" customWidth="1"/>
    <col min="6" max="6" width="15.00390625" style="2" customWidth="1"/>
    <col min="7" max="7" width="17.125" style="2" customWidth="1"/>
    <col min="8" max="9" width="14.875" style="2" customWidth="1"/>
    <col min="10" max="10" width="15.125" style="2" customWidth="1"/>
    <col min="11" max="11" width="16.875" style="2" customWidth="1"/>
    <col min="12" max="12" width="13.375" style="2" bestFit="1" customWidth="1"/>
    <col min="13" max="16384" width="9.125" style="2" customWidth="1"/>
  </cols>
  <sheetData>
    <row r="1" spans="1:11" ht="24.75" customHeight="1">
      <c r="A1" s="4"/>
      <c r="B1" s="4"/>
      <c r="C1" s="4"/>
      <c r="D1" s="4"/>
      <c r="E1" s="19"/>
      <c r="F1" s="4"/>
      <c r="G1" s="256" t="s">
        <v>382</v>
      </c>
      <c r="H1" s="256"/>
      <c r="I1" s="256"/>
      <c r="J1" s="256"/>
      <c r="K1" s="256"/>
    </row>
    <row r="2" spans="1:11" ht="54" customHeight="1">
      <c r="A2" s="261" t="s">
        <v>422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9" customFormat="1" ht="13.5">
      <c r="A3" s="15"/>
      <c r="B3" s="16"/>
      <c r="C3" s="17"/>
      <c r="D3" s="17"/>
      <c r="E3" s="24"/>
      <c r="F3" s="17"/>
      <c r="G3" s="17"/>
      <c r="H3" s="17"/>
      <c r="I3" s="17"/>
      <c r="J3" s="17"/>
      <c r="K3" s="17"/>
    </row>
    <row r="4" spans="1:11" ht="88.5" customHeight="1">
      <c r="A4" s="208" t="s">
        <v>111</v>
      </c>
      <c r="B4" s="187" t="s">
        <v>195</v>
      </c>
      <c r="C4" s="208" t="s">
        <v>196</v>
      </c>
      <c r="D4" s="208"/>
      <c r="E4" s="217" t="s">
        <v>414</v>
      </c>
      <c r="F4" s="218"/>
      <c r="G4" s="218"/>
      <c r="H4" s="218"/>
      <c r="I4" s="218"/>
      <c r="J4" s="218"/>
      <c r="K4" s="219"/>
    </row>
    <row r="5" spans="1:11" ht="129" customHeight="1">
      <c r="A5" s="208"/>
      <c r="B5" s="189"/>
      <c r="C5" s="208"/>
      <c r="D5" s="208"/>
      <c r="E5" s="150" t="s">
        <v>79</v>
      </c>
      <c r="F5" s="132" t="s">
        <v>80</v>
      </c>
      <c r="G5" s="132" t="s">
        <v>81</v>
      </c>
      <c r="H5" s="132" t="s">
        <v>285</v>
      </c>
      <c r="I5" s="132" t="s">
        <v>286</v>
      </c>
      <c r="J5" s="132" t="s">
        <v>265</v>
      </c>
      <c r="K5" s="132" t="s">
        <v>266</v>
      </c>
    </row>
    <row r="6" spans="1:11" ht="15">
      <c r="A6" s="8">
        <v>1</v>
      </c>
      <c r="B6" s="8">
        <v>2</v>
      </c>
      <c r="C6" s="208">
        <v>3</v>
      </c>
      <c r="D6" s="208"/>
      <c r="E6" s="122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</row>
    <row r="7" spans="1:12" ht="14.25" customHeight="1">
      <c r="A7" s="257" t="s">
        <v>324</v>
      </c>
      <c r="B7" s="257" t="s">
        <v>139</v>
      </c>
      <c r="C7" s="268" t="s">
        <v>198</v>
      </c>
      <c r="D7" s="268"/>
      <c r="E7" s="120">
        <v>4885372.6</v>
      </c>
      <c r="F7" s="149">
        <f>SUM(F8:F14)</f>
        <v>5179728.2</v>
      </c>
      <c r="G7" s="120">
        <v>5032198</v>
      </c>
      <c r="H7" s="120">
        <v>8721723.54</v>
      </c>
      <c r="I7" s="120">
        <v>6320787.6</v>
      </c>
      <c r="J7" s="120">
        <v>6594797.66</v>
      </c>
      <c r="K7" s="120">
        <v>5711239.45</v>
      </c>
      <c r="L7" s="123"/>
    </row>
    <row r="8" spans="1:12" ht="81.75" customHeight="1">
      <c r="A8" s="258"/>
      <c r="B8" s="258"/>
      <c r="C8" s="260" t="s">
        <v>199</v>
      </c>
      <c r="D8" s="18" t="s">
        <v>325</v>
      </c>
      <c r="E8" s="128">
        <f aca="true" t="shared" si="0" ref="E8:K14">E16+E81+E89+E97</f>
        <v>1039548.1</v>
      </c>
      <c r="F8" s="137">
        <f t="shared" si="0"/>
        <v>1049034.5</v>
      </c>
      <c r="G8" s="128">
        <f t="shared" si="0"/>
        <v>1108483.5</v>
      </c>
      <c r="H8" s="128">
        <f t="shared" si="0"/>
        <v>1782855.95</v>
      </c>
      <c r="I8" s="128">
        <f t="shared" si="0"/>
        <v>1649237.6</v>
      </c>
      <c r="J8" s="128">
        <f t="shared" si="0"/>
        <v>1718927.6600000001</v>
      </c>
      <c r="K8" s="128">
        <f t="shared" si="0"/>
        <v>1689163.4500000002</v>
      </c>
      <c r="L8" s="123"/>
    </row>
    <row r="9" spans="1:11" ht="99" customHeight="1">
      <c r="A9" s="258"/>
      <c r="B9" s="258"/>
      <c r="C9" s="260"/>
      <c r="D9" s="18" t="s">
        <v>4</v>
      </c>
      <c r="E9" s="128">
        <v>108516</v>
      </c>
      <c r="F9" s="128">
        <v>40000</v>
      </c>
      <c r="G9" s="128">
        <v>40000</v>
      </c>
      <c r="H9" s="128">
        <v>2842208</v>
      </c>
      <c r="I9" s="128">
        <v>2817970</v>
      </c>
      <c r="J9" s="128">
        <v>3105270</v>
      </c>
      <c r="K9" s="128">
        <v>2294152</v>
      </c>
    </row>
    <row r="10" spans="1:11" ht="87.75" customHeight="1">
      <c r="A10" s="258"/>
      <c r="B10" s="258"/>
      <c r="C10" s="260"/>
      <c r="D10" s="18" t="s">
        <v>415</v>
      </c>
      <c r="E10" s="128">
        <f t="shared" si="0"/>
        <v>789986.8</v>
      </c>
      <c r="F10" s="128">
        <f t="shared" si="0"/>
        <v>789420.9</v>
      </c>
      <c r="G10" s="128">
        <f t="shared" si="0"/>
        <v>752352.4</v>
      </c>
      <c r="H10" s="128">
        <f t="shared" si="0"/>
        <v>166112.1</v>
      </c>
      <c r="I10" s="128">
        <f t="shared" si="0"/>
        <v>0</v>
      </c>
      <c r="J10" s="128">
        <f t="shared" si="0"/>
        <v>0</v>
      </c>
      <c r="K10" s="128">
        <f t="shared" si="0"/>
        <v>0</v>
      </c>
    </row>
    <row r="11" spans="1:11" ht="36" customHeight="1">
      <c r="A11" s="258"/>
      <c r="B11" s="258"/>
      <c r="C11" s="260" t="s">
        <v>200</v>
      </c>
      <c r="D11" s="260"/>
      <c r="E11" s="128">
        <f t="shared" si="0"/>
        <v>85221.7</v>
      </c>
      <c r="F11" s="128">
        <f t="shared" si="0"/>
        <v>127792.8</v>
      </c>
      <c r="G11" s="128">
        <f t="shared" si="0"/>
        <v>111562.1</v>
      </c>
      <c r="H11" s="128">
        <f t="shared" si="0"/>
        <v>126681.49</v>
      </c>
      <c r="I11" s="128">
        <f t="shared" si="0"/>
        <v>74050</v>
      </c>
      <c r="J11" s="128">
        <f t="shared" si="0"/>
        <v>78450</v>
      </c>
      <c r="K11" s="128">
        <f t="shared" si="0"/>
        <v>67924</v>
      </c>
    </row>
    <row r="12" spans="1:11" ht="33.75" customHeight="1">
      <c r="A12" s="258"/>
      <c r="B12" s="258"/>
      <c r="C12" s="260" t="s">
        <v>197</v>
      </c>
      <c r="D12" s="260"/>
      <c r="E12" s="128">
        <f t="shared" si="0"/>
        <v>0</v>
      </c>
      <c r="F12" s="128">
        <f t="shared" si="0"/>
        <v>0</v>
      </c>
      <c r="G12" s="128">
        <f t="shared" si="0"/>
        <v>0</v>
      </c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</row>
    <row r="13" spans="1:11" ht="51.75" customHeight="1">
      <c r="A13" s="258"/>
      <c r="B13" s="258"/>
      <c r="C13" s="260" t="s">
        <v>201</v>
      </c>
      <c r="D13" s="260"/>
      <c r="E13" s="128">
        <f t="shared" si="0"/>
        <v>0</v>
      </c>
      <c r="F13" s="128">
        <f t="shared" si="0"/>
        <v>0</v>
      </c>
      <c r="G13" s="128">
        <f t="shared" si="0"/>
        <v>0</v>
      </c>
      <c r="H13" s="128">
        <f t="shared" si="0"/>
        <v>0</v>
      </c>
      <c r="I13" s="128">
        <f t="shared" si="0"/>
        <v>0</v>
      </c>
      <c r="J13" s="128">
        <f t="shared" si="0"/>
        <v>0</v>
      </c>
      <c r="K13" s="128">
        <f t="shared" si="0"/>
        <v>0</v>
      </c>
    </row>
    <row r="14" spans="1:11" ht="21" customHeight="1">
      <c r="A14" s="259"/>
      <c r="B14" s="259"/>
      <c r="C14" s="260" t="s">
        <v>202</v>
      </c>
      <c r="D14" s="260"/>
      <c r="E14" s="128">
        <f t="shared" si="0"/>
        <v>2862100</v>
      </c>
      <c r="F14" s="128">
        <f t="shared" si="0"/>
        <v>3173480</v>
      </c>
      <c r="G14" s="128">
        <f t="shared" si="0"/>
        <v>3019800</v>
      </c>
      <c r="H14" s="128">
        <f t="shared" si="0"/>
        <v>3803866</v>
      </c>
      <c r="I14" s="128">
        <f t="shared" si="0"/>
        <v>1779530</v>
      </c>
      <c r="J14" s="128">
        <f t="shared" si="0"/>
        <v>1692150</v>
      </c>
      <c r="K14" s="128">
        <f t="shared" si="0"/>
        <v>1660000</v>
      </c>
    </row>
    <row r="15" spans="1:11" ht="15" customHeight="1">
      <c r="A15" s="257" t="s">
        <v>326</v>
      </c>
      <c r="B15" s="257" t="s">
        <v>313</v>
      </c>
      <c r="C15" s="260" t="s">
        <v>198</v>
      </c>
      <c r="D15" s="260"/>
      <c r="E15" s="51">
        <f>E23+E31+E39+E55+E63+E71+E47</f>
        <v>3027912.6</v>
      </c>
      <c r="F15" s="51">
        <f aca="true" t="shared" si="1" ref="F15:K15">F23+F31+F39+F55+F63+F71+F47</f>
        <v>3345255.7</v>
      </c>
      <c r="G15" s="51">
        <f t="shared" si="1"/>
        <v>3139695.9000000004</v>
      </c>
      <c r="H15" s="51">
        <f t="shared" si="1"/>
        <v>5756991.68</v>
      </c>
      <c r="I15" s="51">
        <f t="shared" si="1"/>
        <v>5105280</v>
      </c>
      <c r="J15" s="51">
        <f t="shared" si="1"/>
        <v>5341300</v>
      </c>
      <c r="K15" s="51">
        <f t="shared" si="1"/>
        <v>4441750</v>
      </c>
    </row>
    <row r="16" spans="1:11" ht="84.75" customHeight="1">
      <c r="A16" s="258"/>
      <c r="B16" s="258"/>
      <c r="C16" s="260" t="s">
        <v>199</v>
      </c>
      <c r="D16" s="18" t="s">
        <v>327</v>
      </c>
      <c r="E16" s="128">
        <f>E24+E32+E40+E56+E64+E72+E48</f>
        <v>176679</v>
      </c>
      <c r="F16" s="128">
        <f aca="true" t="shared" si="2" ref="F16:K16">F24+F32+F40+F56+F64+F72+F48</f>
        <v>482042</v>
      </c>
      <c r="G16" s="128">
        <f t="shared" si="2"/>
        <v>635981.4</v>
      </c>
      <c r="H16" s="128">
        <f t="shared" si="2"/>
        <v>851490.09</v>
      </c>
      <c r="I16" s="128">
        <f t="shared" si="2"/>
        <v>675040</v>
      </c>
      <c r="J16" s="128">
        <f t="shared" si="2"/>
        <v>706750</v>
      </c>
      <c r="K16" s="128">
        <f t="shared" si="2"/>
        <v>643674</v>
      </c>
    </row>
    <row r="17" spans="1:11" ht="97.5" customHeight="1">
      <c r="A17" s="258"/>
      <c r="B17" s="258"/>
      <c r="C17" s="260"/>
      <c r="D17" s="18" t="s">
        <v>5</v>
      </c>
      <c r="E17" s="128">
        <f aca="true" t="shared" si="3" ref="E17:K22">E25+E33+E41+E57+E65+E74+E49</f>
        <v>0</v>
      </c>
      <c r="F17" s="128">
        <v>0</v>
      </c>
      <c r="G17" s="128">
        <f t="shared" si="3"/>
        <v>40000</v>
      </c>
      <c r="H17" s="128">
        <f t="shared" si="3"/>
        <v>2632208</v>
      </c>
      <c r="I17" s="128">
        <f t="shared" si="3"/>
        <v>2591810</v>
      </c>
      <c r="J17" s="128">
        <f t="shared" si="3"/>
        <v>2879100</v>
      </c>
      <c r="K17" s="128">
        <f t="shared" si="3"/>
        <v>2084152</v>
      </c>
    </row>
    <row r="18" spans="1:11" ht="96" customHeight="1">
      <c r="A18" s="258"/>
      <c r="B18" s="258"/>
      <c r="C18" s="260"/>
      <c r="D18" s="18" t="s">
        <v>416</v>
      </c>
      <c r="E18" s="128">
        <f t="shared" si="3"/>
        <v>789986.8</v>
      </c>
      <c r="F18" s="128">
        <f t="shared" si="3"/>
        <v>789420.9</v>
      </c>
      <c r="G18" s="128">
        <f t="shared" si="3"/>
        <v>752352.4</v>
      </c>
      <c r="H18" s="128">
        <f t="shared" si="3"/>
        <v>166112.1</v>
      </c>
      <c r="I18" s="128">
        <f t="shared" si="3"/>
        <v>0</v>
      </c>
      <c r="J18" s="128">
        <f t="shared" si="3"/>
        <v>0</v>
      </c>
      <c r="K18" s="128">
        <f t="shared" si="3"/>
        <v>0</v>
      </c>
    </row>
    <row r="19" spans="1:11" ht="35.25" customHeight="1">
      <c r="A19" s="258"/>
      <c r="B19" s="258"/>
      <c r="C19" s="260" t="s">
        <v>200</v>
      </c>
      <c r="D19" s="260"/>
      <c r="E19" s="128">
        <f t="shared" si="3"/>
        <v>79146.8</v>
      </c>
      <c r="F19" s="128">
        <f t="shared" si="3"/>
        <v>127792.8</v>
      </c>
      <c r="G19" s="128">
        <f t="shared" si="3"/>
        <v>111562.1</v>
      </c>
      <c r="H19" s="128">
        <f t="shared" si="3"/>
        <v>126681.49</v>
      </c>
      <c r="I19" s="128">
        <f t="shared" si="3"/>
        <v>74050</v>
      </c>
      <c r="J19" s="128">
        <f t="shared" si="3"/>
        <v>78450</v>
      </c>
      <c r="K19" s="128">
        <f t="shared" si="3"/>
        <v>67924</v>
      </c>
    </row>
    <row r="20" spans="1:11" ht="35.25" customHeight="1">
      <c r="A20" s="258"/>
      <c r="B20" s="258"/>
      <c r="C20" s="260" t="s">
        <v>197</v>
      </c>
      <c r="D20" s="260"/>
      <c r="E20" s="128">
        <f t="shared" si="3"/>
        <v>0</v>
      </c>
      <c r="F20" s="128">
        <f t="shared" si="3"/>
        <v>0</v>
      </c>
      <c r="G20" s="128">
        <f t="shared" si="3"/>
        <v>0</v>
      </c>
      <c r="H20" s="128">
        <f t="shared" si="3"/>
        <v>0</v>
      </c>
      <c r="I20" s="128">
        <f t="shared" si="3"/>
        <v>0</v>
      </c>
      <c r="J20" s="128">
        <f t="shared" si="3"/>
        <v>0</v>
      </c>
      <c r="K20" s="128">
        <f t="shared" si="3"/>
        <v>0</v>
      </c>
    </row>
    <row r="21" spans="1:11" ht="48" customHeight="1">
      <c r="A21" s="258"/>
      <c r="B21" s="258"/>
      <c r="C21" s="260" t="s">
        <v>201</v>
      </c>
      <c r="D21" s="260"/>
      <c r="E21" s="128">
        <f t="shared" si="3"/>
        <v>0</v>
      </c>
      <c r="F21" s="128">
        <f t="shared" si="3"/>
        <v>0</v>
      </c>
      <c r="G21" s="128">
        <f t="shared" si="3"/>
        <v>0</v>
      </c>
      <c r="H21" s="128">
        <f t="shared" si="3"/>
        <v>0</v>
      </c>
      <c r="I21" s="128">
        <f t="shared" si="3"/>
        <v>0</v>
      </c>
      <c r="J21" s="128">
        <f t="shared" si="3"/>
        <v>0</v>
      </c>
      <c r="K21" s="128">
        <f t="shared" si="3"/>
        <v>0</v>
      </c>
    </row>
    <row r="22" spans="1:11" ht="23.25" customHeight="1">
      <c r="A22" s="259"/>
      <c r="B22" s="259"/>
      <c r="C22" s="260" t="s">
        <v>202</v>
      </c>
      <c r="D22" s="260"/>
      <c r="E22" s="128">
        <f t="shared" si="3"/>
        <v>1982100</v>
      </c>
      <c r="F22" s="128">
        <f t="shared" si="3"/>
        <v>1946000</v>
      </c>
      <c r="G22" s="128">
        <f t="shared" si="3"/>
        <v>1599800</v>
      </c>
      <c r="H22" s="128">
        <f t="shared" si="3"/>
        <v>1980500</v>
      </c>
      <c r="I22" s="128">
        <f t="shared" si="3"/>
        <v>1764380</v>
      </c>
      <c r="J22" s="128">
        <f t="shared" si="3"/>
        <v>1677000</v>
      </c>
      <c r="K22" s="128">
        <f t="shared" si="3"/>
        <v>1646000</v>
      </c>
    </row>
    <row r="23" spans="1:11" ht="15" customHeight="1">
      <c r="A23" s="257" t="s">
        <v>328</v>
      </c>
      <c r="B23" s="257" t="s">
        <v>6</v>
      </c>
      <c r="C23" s="260" t="s">
        <v>198</v>
      </c>
      <c r="D23" s="260"/>
      <c r="E23" s="128">
        <f>SUM(E24:E30)</f>
        <v>2000344</v>
      </c>
      <c r="F23" s="128">
        <f aca="true" t="shared" si="4" ref="F23:K23">SUM(F24:F30)</f>
        <v>1952500</v>
      </c>
      <c r="G23" s="128">
        <f t="shared" si="4"/>
        <v>1606100</v>
      </c>
      <c r="H23" s="128">
        <f t="shared" si="4"/>
        <v>3054043.98</v>
      </c>
      <c r="I23" s="128">
        <f t="shared" si="4"/>
        <v>2689480</v>
      </c>
      <c r="J23" s="128">
        <f t="shared" si="4"/>
        <v>2864200</v>
      </c>
      <c r="K23" s="128">
        <f t="shared" si="4"/>
        <v>2736400</v>
      </c>
    </row>
    <row r="24" spans="1:11" ht="78">
      <c r="A24" s="258"/>
      <c r="B24" s="258"/>
      <c r="C24" s="260" t="s">
        <v>199</v>
      </c>
      <c r="D24" s="18" t="s">
        <v>325</v>
      </c>
      <c r="E24" s="128">
        <f>1000+11570</f>
        <v>12570</v>
      </c>
      <c r="F24" s="128">
        <v>1000</v>
      </c>
      <c r="G24" s="128">
        <v>1000</v>
      </c>
      <c r="H24" s="128">
        <v>130218.99</v>
      </c>
      <c r="I24" s="128">
        <v>105640</v>
      </c>
      <c r="J24" s="128">
        <v>117050</v>
      </c>
      <c r="K24" s="128">
        <v>90324</v>
      </c>
    </row>
    <row r="25" spans="1:11" ht="83.25" customHeight="1">
      <c r="A25" s="258"/>
      <c r="B25" s="258"/>
      <c r="C25" s="260"/>
      <c r="D25" s="18" t="s">
        <v>383</v>
      </c>
      <c r="E25" s="128">
        <v>0</v>
      </c>
      <c r="F25" s="128">
        <v>0</v>
      </c>
      <c r="G25" s="128">
        <v>0</v>
      </c>
      <c r="H25" s="128">
        <v>831808</v>
      </c>
      <c r="I25" s="128">
        <v>745410</v>
      </c>
      <c r="J25" s="128">
        <v>991700</v>
      </c>
      <c r="K25" s="128">
        <v>932152</v>
      </c>
    </row>
    <row r="26" spans="1:11" ht="79.5" customHeight="1">
      <c r="A26" s="258"/>
      <c r="B26" s="258"/>
      <c r="C26" s="260"/>
      <c r="D26" s="18" t="s">
        <v>417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</row>
    <row r="27" spans="1:11" ht="33.75" customHeight="1">
      <c r="A27" s="258"/>
      <c r="B27" s="258"/>
      <c r="C27" s="260" t="s">
        <v>200</v>
      </c>
      <c r="D27" s="260"/>
      <c r="E27" s="128">
        <v>5674</v>
      </c>
      <c r="F27" s="128">
        <v>5500</v>
      </c>
      <c r="G27" s="128">
        <v>5300</v>
      </c>
      <c r="H27" s="151">
        <v>111516.99</v>
      </c>
      <c r="I27" s="151">
        <v>74050</v>
      </c>
      <c r="J27" s="151">
        <v>78450</v>
      </c>
      <c r="K27" s="151">
        <v>67924</v>
      </c>
    </row>
    <row r="28" spans="1:11" ht="36.75" customHeight="1">
      <c r="A28" s="258"/>
      <c r="B28" s="258"/>
      <c r="C28" s="260" t="s">
        <v>197</v>
      </c>
      <c r="D28" s="260"/>
      <c r="E28" s="128">
        <v>0</v>
      </c>
      <c r="F28" s="128">
        <v>0</v>
      </c>
      <c r="G28" s="128">
        <v>0</v>
      </c>
      <c r="H28" s="151">
        <v>0</v>
      </c>
      <c r="I28" s="151">
        <v>0</v>
      </c>
      <c r="J28" s="151">
        <v>0</v>
      </c>
      <c r="K28" s="151">
        <v>0</v>
      </c>
    </row>
    <row r="29" spans="1:11" ht="43.5" customHeight="1">
      <c r="A29" s="258"/>
      <c r="B29" s="258"/>
      <c r="C29" s="260" t="s">
        <v>201</v>
      </c>
      <c r="D29" s="260"/>
      <c r="E29" s="128">
        <v>0</v>
      </c>
      <c r="F29" s="128">
        <v>0</v>
      </c>
      <c r="G29" s="128">
        <v>0</v>
      </c>
      <c r="H29" s="151">
        <v>0</v>
      </c>
      <c r="I29" s="151">
        <v>0</v>
      </c>
      <c r="J29" s="151">
        <v>0</v>
      </c>
      <c r="K29" s="151">
        <v>0</v>
      </c>
    </row>
    <row r="30" spans="1:11" ht="22.5" customHeight="1">
      <c r="A30" s="259"/>
      <c r="B30" s="259"/>
      <c r="C30" s="260" t="s">
        <v>202</v>
      </c>
      <c r="D30" s="260"/>
      <c r="E30" s="128">
        <v>1982100</v>
      </c>
      <c r="F30" s="128">
        <v>1946000</v>
      </c>
      <c r="G30" s="128">
        <v>1599800</v>
      </c>
      <c r="H30" s="151">
        <v>1980500</v>
      </c>
      <c r="I30" s="151">
        <v>1764380</v>
      </c>
      <c r="J30" s="151">
        <v>1677000</v>
      </c>
      <c r="K30" s="151">
        <v>1646000</v>
      </c>
    </row>
    <row r="31" spans="1:11" ht="15" customHeight="1">
      <c r="A31" s="257" t="s">
        <v>329</v>
      </c>
      <c r="B31" s="257" t="s">
        <v>314</v>
      </c>
      <c r="C31" s="260" t="s">
        <v>198</v>
      </c>
      <c r="D31" s="260"/>
      <c r="E31" s="128">
        <f aca="true" t="shared" si="5" ref="E31:K31">SUM(E32:E38)</f>
        <v>0</v>
      </c>
      <c r="F31" s="128">
        <f t="shared" si="5"/>
        <v>0</v>
      </c>
      <c r="G31" s="128">
        <f t="shared" si="5"/>
        <v>0</v>
      </c>
      <c r="H31" s="128">
        <f t="shared" si="5"/>
        <v>0</v>
      </c>
      <c r="I31" s="128">
        <f t="shared" si="5"/>
        <v>0</v>
      </c>
      <c r="J31" s="128">
        <f t="shared" si="5"/>
        <v>0</v>
      </c>
      <c r="K31" s="128">
        <f t="shared" si="5"/>
        <v>0</v>
      </c>
    </row>
    <row r="32" spans="1:11" ht="85.5" customHeight="1">
      <c r="A32" s="258"/>
      <c r="B32" s="258"/>
      <c r="C32" s="260" t="s">
        <v>199</v>
      </c>
      <c r="D32" s="18" t="s">
        <v>325</v>
      </c>
      <c r="E32" s="128">
        <v>0</v>
      </c>
      <c r="F32" s="128">
        <v>0</v>
      </c>
      <c r="G32" s="128">
        <v>0</v>
      </c>
      <c r="H32" s="128">
        <v>0</v>
      </c>
      <c r="I32" s="151">
        <v>0</v>
      </c>
      <c r="J32" s="151">
        <v>0</v>
      </c>
      <c r="K32" s="151">
        <v>0</v>
      </c>
    </row>
    <row r="33" spans="1:11" ht="100.5" customHeight="1">
      <c r="A33" s="258"/>
      <c r="B33" s="258"/>
      <c r="C33" s="260"/>
      <c r="D33" s="18" t="s">
        <v>5</v>
      </c>
      <c r="E33" s="128">
        <v>0</v>
      </c>
      <c r="F33" s="128">
        <v>0</v>
      </c>
      <c r="G33" s="128">
        <v>0</v>
      </c>
      <c r="H33" s="151">
        <v>0</v>
      </c>
      <c r="I33" s="151">
        <v>0</v>
      </c>
      <c r="J33" s="151">
        <v>0</v>
      </c>
      <c r="K33" s="151">
        <v>0</v>
      </c>
    </row>
    <row r="34" spans="1:11" ht="90.75" customHeight="1">
      <c r="A34" s="258"/>
      <c r="B34" s="258"/>
      <c r="C34" s="260"/>
      <c r="D34" s="18" t="s">
        <v>418</v>
      </c>
      <c r="E34" s="155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</row>
    <row r="35" spans="1:11" ht="33" customHeight="1">
      <c r="A35" s="258"/>
      <c r="B35" s="258"/>
      <c r="C35" s="260" t="s">
        <v>200</v>
      </c>
      <c r="D35" s="260"/>
      <c r="E35" s="128">
        <v>0</v>
      </c>
      <c r="F35" s="128">
        <v>0</v>
      </c>
      <c r="G35" s="128">
        <v>0</v>
      </c>
      <c r="H35" s="151">
        <v>0</v>
      </c>
      <c r="I35" s="151">
        <v>0</v>
      </c>
      <c r="J35" s="151">
        <v>0</v>
      </c>
      <c r="K35" s="151">
        <v>0</v>
      </c>
    </row>
    <row r="36" spans="1:11" ht="40.5" customHeight="1">
      <c r="A36" s="258"/>
      <c r="B36" s="258"/>
      <c r="C36" s="260" t="s">
        <v>197</v>
      </c>
      <c r="D36" s="260"/>
      <c r="E36" s="128">
        <v>0</v>
      </c>
      <c r="F36" s="128">
        <v>0</v>
      </c>
      <c r="G36" s="128">
        <v>0</v>
      </c>
      <c r="H36" s="151">
        <v>0</v>
      </c>
      <c r="I36" s="151">
        <v>0</v>
      </c>
      <c r="J36" s="151">
        <v>0</v>
      </c>
      <c r="K36" s="151">
        <v>0</v>
      </c>
    </row>
    <row r="37" spans="1:11" ht="47.25" customHeight="1">
      <c r="A37" s="258"/>
      <c r="B37" s="258"/>
      <c r="C37" s="260" t="s">
        <v>201</v>
      </c>
      <c r="D37" s="260"/>
      <c r="E37" s="128">
        <v>0</v>
      </c>
      <c r="F37" s="128">
        <v>0</v>
      </c>
      <c r="G37" s="128">
        <v>0</v>
      </c>
      <c r="H37" s="151">
        <v>0</v>
      </c>
      <c r="I37" s="151">
        <v>0</v>
      </c>
      <c r="J37" s="151">
        <v>0</v>
      </c>
      <c r="K37" s="151">
        <v>0</v>
      </c>
    </row>
    <row r="38" spans="1:11" ht="20.25" customHeight="1">
      <c r="A38" s="259"/>
      <c r="B38" s="259"/>
      <c r="C38" s="260" t="s">
        <v>202</v>
      </c>
      <c r="D38" s="260"/>
      <c r="E38" s="128">
        <v>0</v>
      </c>
      <c r="F38" s="128">
        <v>0</v>
      </c>
      <c r="G38" s="128">
        <v>0</v>
      </c>
      <c r="H38" s="151">
        <v>0</v>
      </c>
      <c r="I38" s="151">
        <v>0</v>
      </c>
      <c r="J38" s="151">
        <v>0</v>
      </c>
      <c r="K38" s="151">
        <v>0</v>
      </c>
    </row>
    <row r="39" spans="1:11" ht="15" customHeight="1">
      <c r="A39" s="257" t="s">
        <v>330</v>
      </c>
      <c r="B39" s="257" t="s">
        <v>331</v>
      </c>
      <c r="C39" s="260" t="s">
        <v>198</v>
      </c>
      <c r="D39" s="260"/>
      <c r="E39" s="128">
        <f aca="true" t="shared" si="6" ref="E39:K39">SUM(E40:E46)</f>
        <v>0</v>
      </c>
      <c r="F39" s="128">
        <f t="shared" si="6"/>
        <v>0</v>
      </c>
      <c r="G39" s="128">
        <f t="shared" si="6"/>
        <v>0</v>
      </c>
      <c r="H39" s="128">
        <f t="shared" si="6"/>
        <v>0</v>
      </c>
      <c r="I39" s="128">
        <f t="shared" si="6"/>
        <v>0</v>
      </c>
      <c r="J39" s="128">
        <f t="shared" si="6"/>
        <v>0</v>
      </c>
      <c r="K39" s="128">
        <f t="shared" si="6"/>
        <v>0</v>
      </c>
    </row>
    <row r="40" spans="1:11" ht="87.75" customHeight="1">
      <c r="A40" s="258"/>
      <c r="B40" s="258"/>
      <c r="C40" s="260" t="s">
        <v>199</v>
      </c>
      <c r="D40" s="18" t="s">
        <v>325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</row>
    <row r="41" spans="1:11" ht="114" customHeight="1">
      <c r="A41" s="258"/>
      <c r="B41" s="258"/>
      <c r="C41" s="260"/>
      <c r="D41" s="18" t="s">
        <v>5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</row>
    <row r="42" spans="1:11" ht="93" customHeight="1">
      <c r="A42" s="258"/>
      <c r="B42" s="258"/>
      <c r="C42" s="260"/>
      <c r="D42" s="18" t="s">
        <v>419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</row>
    <row r="43" spans="1:11" ht="39" customHeight="1">
      <c r="A43" s="258"/>
      <c r="B43" s="258"/>
      <c r="C43" s="260" t="s">
        <v>200</v>
      </c>
      <c r="D43" s="260"/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</row>
    <row r="44" spans="1:11" ht="42" customHeight="1">
      <c r="A44" s="258"/>
      <c r="B44" s="258"/>
      <c r="C44" s="260" t="s">
        <v>197</v>
      </c>
      <c r="D44" s="260"/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</row>
    <row r="45" spans="1:11" ht="57" customHeight="1">
      <c r="A45" s="258"/>
      <c r="B45" s="258"/>
      <c r="C45" s="260" t="s">
        <v>201</v>
      </c>
      <c r="D45" s="260"/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</row>
    <row r="46" spans="1:11" ht="21" customHeight="1">
      <c r="A46" s="259"/>
      <c r="B46" s="259"/>
      <c r="C46" s="260" t="s">
        <v>202</v>
      </c>
      <c r="D46" s="260"/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</row>
    <row r="47" spans="1:11" ht="15">
      <c r="A47" s="257" t="s">
        <v>332</v>
      </c>
      <c r="B47" s="257" t="s">
        <v>315</v>
      </c>
      <c r="C47" s="260" t="s">
        <v>198</v>
      </c>
      <c r="D47" s="260"/>
      <c r="E47" s="152">
        <f aca="true" t="shared" si="7" ref="E47:K47">SUM(E48:E54)</f>
        <v>0</v>
      </c>
      <c r="F47" s="152">
        <f t="shared" si="7"/>
        <v>0</v>
      </c>
      <c r="G47" s="152">
        <f t="shared" si="7"/>
        <v>142669</v>
      </c>
      <c r="H47" s="152">
        <f t="shared" si="7"/>
        <v>1410000</v>
      </c>
      <c r="I47" s="152">
        <f t="shared" si="7"/>
        <v>1473000</v>
      </c>
      <c r="J47" s="152">
        <f t="shared" si="7"/>
        <v>1529000</v>
      </c>
      <c r="K47" s="152">
        <f t="shared" si="7"/>
        <v>1584000</v>
      </c>
    </row>
    <row r="48" spans="1:11" ht="90.75" customHeight="1">
      <c r="A48" s="258"/>
      <c r="B48" s="258"/>
      <c r="C48" s="260" t="s">
        <v>199</v>
      </c>
      <c r="D48" s="18" t="s">
        <v>325</v>
      </c>
      <c r="E48" s="152">
        <v>0</v>
      </c>
      <c r="F48" s="152">
        <v>0</v>
      </c>
      <c r="G48" s="152">
        <v>102669</v>
      </c>
      <c r="H48" s="152">
        <v>385000</v>
      </c>
      <c r="I48" s="152">
        <v>402000</v>
      </c>
      <c r="J48" s="152">
        <v>417000</v>
      </c>
      <c r="K48" s="152">
        <v>432000</v>
      </c>
    </row>
    <row r="49" spans="1:11" ht="102" customHeight="1">
      <c r="A49" s="258"/>
      <c r="B49" s="258"/>
      <c r="C49" s="260"/>
      <c r="D49" s="18" t="s">
        <v>5</v>
      </c>
      <c r="E49" s="152">
        <v>0</v>
      </c>
      <c r="F49" s="152">
        <v>0</v>
      </c>
      <c r="G49" s="152">
        <v>40000</v>
      </c>
      <c r="H49" s="152">
        <v>1025000</v>
      </c>
      <c r="I49" s="152">
        <v>1071000</v>
      </c>
      <c r="J49" s="152">
        <v>1112000</v>
      </c>
      <c r="K49" s="152">
        <v>1152000</v>
      </c>
    </row>
    <row r="50" spans="1:11" ht="92.25" customHeight="1">
      <c r="A50" s="258"/>
      <c r="B50" s="258"/>
      <c r="C50" s="260"/>
      <c r="D50" s="18" t="s">
        <v>420</v>
      </c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</row>
    <row r="51" spans="1:11" ht="30" customHeight="1">
      <c r="A51" s="258"/>
      <c r="B51" s="258"/>
      <c r="C51" s="260" t="s">
        <v>200</v>
      </c>
      <c r="D51" s="260"/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</row>
    <row r="52" spans="1:11" ht="36.75" customHeight="1">
      <c r="A52" s="258"/>
      <c r="B52" s="258"/>
      <c r="C52" s="260" t="s">
        <v>197</v>
      </c>
      <c r="D52" s="260"/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</row>
    <row r="53" spans="1:11" ht="47.25" customHeight="1">
      <c r="A53" s="258"/>
      <c r="B53" s="258"/>
      <c r="C53" s="260" t="s">
        <v>201</v>
      </c>
      <c r="D53" s="260"/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</row>
    <row r="54" spans="1:11" ht="24.75" customHeight="1">
      <c r="A54" s="259"/>
      <c r="B54" s="259"/>
      <c r="C54" s="260" t="s">
        <v>202</v>
      </c>
      <c r="D54" s="260"/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</row>
    <row r="55" spans="1:11" ht="21.75" customHeight="1">
      <c r="A55" s="257" t="s">
        <v>333</v>
      </c>
      <c r="B55" s="257" t="s">
        <v>316</v>
      </c>
      <c r="C55" s="260" t="s">
        <v>198</v>
      </c>
      <c r="D55" s="260"/>
      <c r="E55" s="129">
        <f aca="true" t="shared" si="8" ref="E55:K55">SUM(E56:E62)</f>
        <v>0</v>
      </c>
      <c r="F55" s="129">
        <f t="shared" si="8"/>
        <v>0</v>
      </c>
      <c r="G55" s="129">
        <f t="shared" si="8"/>
        <v>0</v>
      </c>
      <c r="H55" s="129">
        <f t="shared" si="8"/>
        <v>0</v>
      </c>
      <c r="I55" s="129">
        <f t="shared" si="8"/>
        <v>0</v>
      </c>
      <c r="J55" s="129">
        <f t="shared" si="8"/>
        <v>0</v>
      </c>
      <c r="K55" s="129">
        <f t="shared" si="8"/>
        <v>0</v>
      </c>
    </row>
    <row r="56" spans="1:11" ht="85.5" customHeight="1">
      <c r="A56" s="258"/>
      <c r="B56" s="258"/>
      <c r="C56" s="260" t="s">
        <v>199</v>
      </c>
      <c r="D56" s="18" t="s">
        <v>325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</row>
    <row r="57" spans="1:11" ht="98.25" customHeight="1">
      <c r="A57" s="258"/>
      <c r="B57" s="258"/>
      <c r="C57" s="260"/>
      <c r="D57" s="18" t="s">
        <v>5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</row>
    <row r="58" spans="1:11" ht="87.75" customHeight="1">
      <c r="A58" s="258"/>
      <c r="B58" s="258"/>
      <c r="C58" s="260"/>
      <c r="D58" s="18" t="s">
        <v>420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</row>
    <row r="59" spans="1:11" ht="38.25" customHeight="1">
      <c r="A59" s="258"/>
      <c r="B59" s="258"/>
      <c r="C59" s="260" t="s">
        <v>200</v>
      </c>
      <c r="D59" s="260"/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</row>
    <row r="60" spans="1:11" ht="35.25" customHeight="1">
      <c r="A60" s="258"/>
      <c r="B60" s="258"/>
      <c r="C60" s="260" t="s">
        <v>197</v>
      </c>
      <c r="D60" s="260"/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</row>
    <row r="61" spans="1:11" ht="48" customHeight="1">
      <c r="A61" s="258"/>
      <c r="B61" s="258"/>
      <c r="C61" s="260" t="s">
        <v>201</v>
      </c>
      <c r="D61" s="260"/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</row>
    <row r="62" spans="1:11" ht="21" customHeight="1">
      <c r="A62" s="259"/>
      <c r="B62" s="259"/>
      <c r="C62" s="260" t="s">
        <v>202</v>
      </c>
      <c r="D62" s="260"/>
      <c r="E62" s="128">
        <v>0</v>
      </c>
      <c r="F62" s="128">
        <v>0</v>
      </c>
      <c r="G62" s="128">
        <v>0</v>
      </c>
      <c r="H62" s="151">
        <v>0</v>
      </c>
      <c r="I62" s="151">
        <v>0</v>
      </c>
      <c r="J62" s="151">
        <v>0</v>
      </c>
      <c r="K62" s="151">
        <v>0</v>
      </c>
    </row>
    <row r="63" spans="1:11" ht="15" customHeight="1">
      <c r="A63" s="257" t="s">
        <v>334</v>
      </c>
      <c r="B63" s="257" t="s">
        <v>335</v>
      </c>
      <c r="C63" s="260" t="s">
        <v>198</v>
      </c>
      <c r="D63" s="260"/>
      <c r="E63" s="128">
        <f aca="true" t="shared" si="9" ref="E63:K63">SUM(E64:E70)</f>
        <v>0</v>
      </c>
      <c r="F63" s="128">
        <f t="shared" si="9"/>
        <v>0</v>
      </c>
      <c r="G63" s="128">
        <f t="shared" si="9"/>
        <v>0</v>
      </c>
      <c r="H63" s="128">
        <f t="shared" si="9"/>
        <v>141100</v>
      </c>
      <c r="I63" s="128">
        <f t="shared" si="9"/>
        <v>126600</v>
      </c>
      <c r="J63" s="128">
        <f t="shared" si="9"/>
        <v>131900</v>
      </c>
      <c r="K63" s="128">
        <f t="shared" si="9"/>
        <v>121350</v>
      </c>
    </row>
    <row r="64" spans="1:11" ht="80.25" customHeight="1">
      <c r="A64" s="258"/>
      <c r="B64" s="258"/>
      <c r="C64" s="260" t="s">
        <v>199</v>
      </c>
      <c r="D64" s="18" t="s">
        <v>325</v>
      </c>
      <c r="E64" s="128">
        <v>0</v>
      </c>
      <c r="F64" s="128">
        <v>0</v>
      </c>
      <c r="G64" s="128">
        <v>0</v>
      </c>
      <c r="H64" s="128">
        <v>141100</v>
      </c>
      <c r="I64" s="128">
        <v>126600</v>
      </c>
      <c r="J64" s="128">
        <v>131900</v>
      </c>
      <c r="K64" s="128">
        <v>121350</v>
      </c>
    </row>
    <row r="65" spans="1:11" ht="104.25" customHeight="1">
      <c r="A65" s="258"/>
      <c r="B65" s="258"/>
      <c r="C65" s="260"/>
      <c r="D65" s="18" t="s">
        <v>5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</row>
    <row r="66" spans="1:11" ht="84" customHeight="1">
      <c r="A66" s="258"/>
      <c r="B66" s="258"/>
      <c r="C66" s="260"/>
      <c r="D66" s="18" t="s">
        <v>418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</row>
    <row r="67" spans="1:11" ht="32.25" customHeight="1">
      <c r="A67" s="258"/>
      <c r="B67" s="258"/>
      <c r="C67" s="260" t="s">
        <v>200</v>
      </c>
      <c r="D67" s="260"/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</row>
    <row r="68" spans="1:11" ht="33.75" customHeight="1">
      <c r="A68" s="258"/>
      <c r="B68" s="258"/>
      <c r="C68" s="260" t="s">
        <v>197</v>
      </c>
      <c r="D68" s="260"/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</row>
    <row r="69" spans="1:11" ht="51" customHeight="1">
      <c r="A69" s="258"/>
      <c r="B69" s="258"/>
      <c r="C69" s="260" t="s">
        <v>201</v>
      </c>
      <c r="D69" s="260"/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</row>
    <row r="70" spans="1:11" ht="19.5" customHeight="1">
      <c r="A70" s="259"/>
      <c r="B70" s="259"/>
      <c r="C70" s="260" t="s">
        <v>202</v>
      </c>
      <c r="D70" s="260"/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</row>
    <row r="71" spans="1:12" ht="15" customHeight="1">
      <c r="A71" s="257" t="s">
        <v>336</v>
      </c>
      <c r="B71" s="257" t="s">
        <v>318</v>
      </c>
      <c r="C71" s="260" t="s">
        <v>198</v>
      </c>
      <c r="D71" s="260"/>
      <c r="E71" s="128">
        <f>E72+E74+E75+E76+E77+E78+E79</f>
        <v>1027568.6000000001</v>
      </c>
      <c r="F71" s="128">
        <f aca="true" t="shared" si="10" ref="F71:K71">F72+F74+F75+F76+F77+F78+F79</f>
        <v>1392755.7</v>
      </c>
      <c r="G71" s="128">
        <f t="shared" si="10"/>
        <v>1390926.9000000001</v>
      </c>
      <c r="H71" s="128">
        <f t="shared" si="10"/>
        <v>1151847.7</v>
      </c>
      <c r="I71" s="128">
        <f t="shared" si="10"/>
        <v>816200</v>
      </c>
      <c r="J71" s="128">
        <f t="shared" si="10"/>
        <v>816200</v>
      </c>
      <c r="K71" s="128">
        <f t="shared" si="10"/>
        <v>0</v>
      </c>
      <c r="L71" s="123"/>
    </row>
    <row r="72" spans="1:12" ht="84" customHeight="1">
      <c r="A72" s="258"/>
      <c r="B72" s="258"/>
      <c r="C72" s="188"/>
      <c r="D72" s="18" t="s">
        <v>325</v>
      </c>
      <c r="E72" s="151">
        <f>164109</f>
        <v>164109</v>
      </c>
      <c r="F72" s="151">
        <v>481042</v>
      </c>
      <c r="G72" s="151">
        <f>532312.4</f>
        <v>532312.4</v>
      </c>
      <c r="H72" s="151">
        <f>195171.1</f>
        <v>195171.1</v>
      </c>
      <c r="I72" s="151">
        <f>40800</f>
        <v>40800</v>
      </c>
      <c r="J72" s="151">
        <f>40800</f>
        <v>40800</v>
      </c>
      <c r="K72" s="151">
        <v>0</v>
      </c>
      <c r="L72" s="123"/>
    </row>
    <row r="73" spans="1:12" ht="15">
      <c r="A73" s="258"/>
      <c r="B73" s="258"/>
      <c r="C73" s="188"/>
      <c r="D73" s="85" t="s">
        <v>95</v>
      </c>
      <c r="E73" s="151">
        <v>164109</v>
      </c>
      <c r="F73" s="151">
        <v>825235.4</v>
      </c>
      <c r="G73" s="151">
        <f>532312.4</f>
        <v>532312.4</v>
      </c>
      <c r="H73" s="151">
        <f>195171.1</f>
        <v>195171.1</v>
      </c>
      <c r="I73" s="151">
        <f>40800</f>
        <v>40800</v>
      </c>
      <c r="J73" s="151">
        <f>40800</f>
        <v>40800</v>
      </c>
      <c r="K73" s="151">
        <v>0</v>
      </c>
      <c r="L73" s="123"/>
    </row>
    <row r="74" spans="1:11" ht="94.5" customHeight="1">
      <c r="A74" s="258"/>
      <c r="B74" s="258"/>
      <c r="C74" s="188"/>
      <c r="D74" s="18" t="s">
        <v>5</v>
      </c>
      <c r="E74" s="128">
        <v>0</v>
      </c>
      <c r="F74" s="128">
        <v>0</v>
      </c>
      <c r="G74" s="128">
        <v>0</v>
      </c>
      <c r="H74" s="128">
        <v>775400</v>
      </c>
      <c r="I74" s="128">
        <v>775400</v>
      </c>
      <c r="J74" s="128">
        <v>775400</v>
      </c>
      <c r="K74" s="128">
        <v>0</v>
      </c>
    </row>
    <row r="75" spans="1:12" ht="84" customHeight="1">
      <c r="A75" s="258"/>
      <c r="B75" s="258"/>
      <c r="C75" s="189"/>
      <c r="D75" s="18" t="s">
        <v>420</v>
      </c>
      <c r="E75" s="137">
        <v>789986.8</v>
      </c>
      <c r="F75" s="137">
        <v>789420.9</v>
      </c>
      <c r="G75" s="137">
        <v>752352.4</v>
      </c>
      <c r="H75" s="137">
        <v>166112.1</v>
      </c>
      <c r="I75" s="137">
        <v>0</v>
      </c>
      <c r="J75" s="137">
        <v>0</v>
      </c>
      <c r="K75" s="137">
        <v>0</v>
      </c>
      <c r="L75" s="123">
        <f>E75+F75+G75+H75</f>
        <v>2497872.2</v>
      </c>
    </row>
    <row r="76" spans="1:12" ht="36.75" customHeight="1">
      <c r="A76" s="258"/>
      <c r="B76" s="258"/>
      <c r="C76" s="260" t="s">
        <v>200</v>
      </c>
      <c r="D76" s="260"/>
      <c r="E76" s="137">
        <v>73472.8</v>
      </c>
      <c r="F76" s="137">
        <v>122292.8</v>
      </c>
      <c r="G76" s="137">
        <v>106262.1</v>
      </c>
      <c r="H76" s="153">
        <v>15164.5</v>
      </c>
      <c r="I76" s="153">
        <v>0</v>
      </c>
      <c r="J76" s="153">
        <v>0</v>
      </c>
      <c r="K76" s="153">
        <v>0</v>
      </c>
      <c r="L76" s="123">
        <f>E76+F76+G76+H76</f>
        <v>317192.2</v>
      </c>
    </row>
    <row r="77" spans="1:11" ht="39" customHeight="1">
      <c r="A77" s="258"/>
      <c r="B77" s="258"/>
      <c r="C77" s="260" t="s">
        <v>197</v>
      </c>
      <c r="D77" s="260"/>
      <c r="E77" s="137">
        <v>0</v>
      </c>
      <c r="F77" s="137">
        <v>0</v>
      </c>
      <c r="G77" s="137">
        <v>0</v>
      </c>
      <c r="H77" s="153">
        <v>0</v>
      </c>
      <c r="I77" s="153">
        <v>0</v>
      </c>
      <c r="J77" s="153">
        <v>0</v>
      </c>
      <c r="K77" s="153">
        <v>0</v>
      </c>
    </row>
    <row r="78" spans="1:11" ht="58.5" customHeight="1">
      <c r="A78" s="258"/>
      <c r="B78" s="258"/>
      <c r="C78" s="260" t="s">
        <v>201</v>
      </c>
      <c r="D78" s="260"/>
      <c r="E78" s="137">
        <v>0</v>
      </c>
      <c r="F78" s="137">
        <v>0</v>
      </c>
      <c r="G78" s="137">
        <v>0</v>
      </c>
      <c r="H78" s="153">
        <v>0</v>
      </c>
      <c r="I78" s="153">
        <v>0</v>
      </c>
      <c r="J78" s="153">
        <v>0</v>
      </c>
      <c r="K78" s="153">
        <v>0</v>
      </c>
    </row>
    <row r="79" spans="1:11" ht="24.75" customHeight="1">
      <c r="A79" s="259"/>
      <c r="B79" s="259"/>
      <c r="C79" s="260" t="s">
        <v>202</v>
      </c>
      <c r="D79" s="260"/>
      <c r="E79" s="137">
        <v>0</v>
      </c>
      <c r="F79" s="137">
        <v>0</v>
      </c>
      <c r="G79" s="137">
        <v>0</v>
      </c>
      <c r="H79" s="153">
        <v>0</v>
      </c>
      <c r="I79" s="153">
        <v>0</v>
      </c>
      <c r="J79" s="153">
        <v>0</v>
      </c>
      <c r="K79" s="153">
        <v>0</v>
      </c>
    </row>
    <row r="80" spans="1:12" ht="15" customHeight="1">
      <c r="A80" s="257" t="s">
        <v>337</v>
      </c>
      <c r="B80" s="257" t="s">
        <v>384</v>
      </c>
      <c r="C80" s="260" t="s">
        <v>198</v>
      </c>
      <c r="D80" s="260"/>
      <c r="E80" s="137">
        <f aca="true" t="shared" si="11" ref="E80:K80">SUM(E81:E87)</f>
        <v>128960</v>
      </c>
      <c r="F80" s="137">
        <f t="shared" si="11"/>
        <v>142473.3</v>
      </c>
      <c r="G80" s="137">
        <f t="shared" si="11"/>
        <v>0</v>
      </c>
      <c r="H80" s="137">
        <f t="shared" si="11"/>
        <v>0</v>
      </c>
      <c r="I80" s="137">
        <f t="shared" si="11"/>
        <v>0</v>
      </c>
      <c r="J80" s="137">
        <f t="shared" si="11"/>
        <v>0</v>
      </c>
      <c r="K80" s="137">
        <f t="shared" si="11"/>
        <v>0</v>
      </c>
      <c r="L80" s="123">
        <f>E80+F80+G80+H80+I80+J80+K80</f>
        <v>271433.3</v>
      </c>
    </row>
    <row r="81" spans="1:12" ht="81.75" customHeight="1">
      <c r="A81" s="258"/>
      <c r="B81" s="258"/>
      <c r="C81" s="260" t="s">
        <v>199</v>
      </c>
      <c r="D81" s="18" t="s">
        <v>325</v>
      </c>
      <c r="E81" s="137">
        <v>105204</v>
      </c>
      <c r="F81" s="137">
        <v>102473.3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23">
        <f>E81+F81+G81+H81+I81+J81+K81</f>
        <v>207677.3</v>
      </c>
    </row>
    <row r="82" spans="1:11" ht="83.25" customHeight="1">
      <c r="A82" s="258"/>
      <c r="B82" s="258"/>
      <c r="C82" s="260"/>
      <c r="D82" s="18" t="s">
        <v>385</v>
      </c>
      <c r="E82" s="128">
        <v>23756</v>
      </c>
      <c r="F82" s="128">
        <v>40000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</row>
    <row r="83" spans="1:11" ht="87" customHeight="1">
      <c r="A83" s="258"/>
      <c r="B83" s="258"/>
      <c r="C83" s="260"/>
      <c r="D83" s="18" t="s">
        <v>417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</row>
    <row r="84" spans="1:11" ht="34.5" customHeight="1">
      <c r="A84" s="258"/>
      <c r="B84" s="258"/>
      <c r="C84" s="260" t="s">
        <v>200</v>
      </c>
      <c r="D84" s="260"/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0</v>
      </c>
    </row>
    <row r="85" spans="1:11" ht="36" customHeight="1">
      <c r="A85" s="258"/>
      <c r="B85" s="258"/>
      <c r="C85" s="260" t="s">
        <v>197</v>
      </c>
      <c r="D85" s="260"/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</row>
    <row r="86" spans="1:11" ht="33.75" customHeight="1">
      <c r="A86" s="258"/>
      <c r="B86" s="258"/>
      <c r="C86" s="260" t="s">
        <v>201</v>
      </c>
      <c r="D86" s="260"/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8">
        <v>0</v>
      </c>
      <c r="K86" s="128">
        <v>0</v>
      </c>
    </row>
    <row r="87" spans="1:11" ht="18.75" customHeight="1">
      <c r="A87" s="259"/>
      <c r="B87" s="259"/>
      <c r="C87" s="260" t="s">
        <v>202</v>
      </c>
      <c r="D87" s="260"/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</row>
    <row r="88" spans="1:11" ht="15.75" customHeight="1">
      <c r="A88" s="257" t="s">
        <v>338</v>
      </c>
      <c r="B88" s="257" t="s">
        <v>148</v>
      </c>
      <c r="C88" s="263" t="s">
        <v>198</v>
      </c>
      <c r="D88" s="264"/>
      <c r="E88" s="128">
        <f aca="true" t="shared" si="12" ref="E88:K88">SUM(E89:E95)</f>
        <v>934386.1</v>
      </c>
      <c r="F88" s="128">
        <f t="shared" si="12"/>
        <v>1227480</v>
      </c>
      <c r="G88" s="128">
        <f t="shared" si="12"/>
        <v>1420000</v>
      </c>
      <c r="H88" s="128">
        <f t="shared" si="12"/>
        <v>1809366</v>
      </c>
      <c r="I88" s="128">
        <f t="shared" si="12"/>
        <v>0</v>
      </c>
      <c r="J88" s="128">
        <f t="shared" si="12"/>
        <v>0</v>
      </c>
      <c r="K88" s="128">
        <f t="shared" si="12"/>
        <v>0</v>
      </c>
    </row>
    <row r="89" spans="1:11" ht="85.5" customHeight="1">
      <c r="A89" s="258"/>
      <c r="B89" s="258"/>
      <c r="C89" s="265" t="s">
        <v>199</v>
      </c>
      <c r="D89" s="154" t="s">
        <v>325</v>
      </c>
      <c r="E89" s="128">
        <v>16577.6</v>
      </c>
      <c r="F89" s="128">
        <v>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</row>
    <row r="90" spans="1:11" ht="99" customHeight="1">
      <c r="A90" s="258"/>
      <c r="B90" s="258"/>
      <c r="C90" s="266"/>
      <c r="D90" s="154" t="s">
        <v>5</v>
      </c>
      <c r="E90" s="128">
        <v>37603.6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</row>
    <row r="91" spans="1:11" ht="83.25" customHeight="1">
      <c r="A91" s="258"/>
      <c r="B91" s="258"/>
      <c r="C91" s="267"/>
      <c r="D91" s="154" t="s">
        <v>417</v>
      </c>
      <c r="E91" s="128">
        <v>0</v>
      </c>
      <c r="F91" s="128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</row>
    <row r="92" spans="1:11" ht="36" customHeight="1">
      <c r="A92" s="258"/>
      <c r="B92" s="258"/>
      <c r="C92" s="260" t="s">
        <v>200</v>
      </c>
      <c r="D92" s="260"/>
      <c r="E92" s="128">
        <v>204.9</v>
      </c>
      <c r="F92" s="128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</row>
    <row r="93" spans="1:11" ht="41.25" customHeight="1">
      <c r="A93" s="258"/>
      <c r="B93" s="258"/>
      <c r="C93" s="260" t="s">
        <v>197</v>
      </c>
      <c r="D93" s="260"/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</row>
    <row r="94" spans="1:11" ht="51" customHeight="1">
      <c r="A94" s="258"/>
      <c r="B94" s="258"/>
      <c r="C94" s="260" t="s">
        <v>201</v>
      </c>
      <c r="D94" s="260"/>
      <c r="E94" s="128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</row>
    <row r="95" spans="1:11" ht="24" customHeight="1">
      <c r="A95" s="259"/>
      <c r="B95" s="259"/>
      <c r="C95" s="260" t="s">
        <v>202</v>
      </c>
      <c r="D95" s="260"/>
      <c r="E95" s="128">
        <v>880000</v>
      </c>
      <c r="F95" s="128">
        <v>1227480</v>
      </c>
      <c r="G95" s="128">
        <v>1420000</v>
      </c>
      <c r="H95" s="128">
        <v>1809366</v>
      </c>
      <c r="I95" s="128">
        <v>0</v>
      </c>
      <c r="J95" s="128">
        <v>0</v>
      </c>
      <c r="K95" s="128">
        <v>0</v>
      </c>
    </row>
    <row r="96" spans="1:11" ht="21.75" customHeight="1">
      <c r="A96" s="257" t="s">
        <v>339</v>
      </c>
      <c r="B96" s="257" t="s">
        <v>340</v>
      </c>
      <c r="C96" s="263" t="s">
        <v>198</v>
      </c>
      <c r="D96" s="264"/>
      <c r="E96" s="128">
        <v>794113.9</v>
      </c>
      <c r="F96" s="128">
        <v>464519.2</v>
      </c>
      <c r="G96" s="128">
        <v>472502.1</v>
      </c>
      <c r="H96" s="128">
        <v>1155365.86</v>
      </c>
      <c r="I96" s="128">
        <v>1215507.6</v>
      </c>
      <c r="J96" s="128">
        <v>1253497.66</v>
      </c>
      <c r="K96" s="128">
        <v>1269489.45</v>
      </c>
    </row>
    <row r="97" spans="1:11" ht="85.5" customHeight="1">
      <c r="A97" s="258"/>
      <c r="B97" s="258"/>
      <c r="C97" s="257" t="s">
        <v>199</v>
      </c>
      <c r="D97" s="154" t="s">
        <v>325</v>
      </c>
      <c r="E97" s="128">
        <f aca="true" t="shared" si="13" ref="E97:K97">E105+E113+E121</f>
        <v>741087.5</v>
      </c>
      <c r="F97" s="128">
        <f t="shared" si="13"/>
        <v>464519.2</v>
      </c>
      <c r="G97" s="128">
        <f t="shared" si="13"/>
        <v>472502.1</v>
      </c>
      <c r="H97" s="128">
        <f t="shared" si="13"/>
        <v>931365.86</v>
      </c>
      <c r="I97" s="128">
        <f t="shared" si="13"/>
        <v>974197.6000000001</v>
      </c>
      <c r="J97" s="128">
        <f t="shared" si="13"/>
        <v>1012177.66</v>
      </c>
      <c r="K97" s="128">
        <f t="shared" si="13"/>
        <v>1045489.4500000001</v>
      </c>
    </row>
    <row r="98" spans="1:11" ht="78.75" customHeight="1">
      <c r="A98" s="258"/>
      <c r="B98" s="258"/>
      <c r="C98" s="258"/>
      <c r="D98" s="154" t="s">
        <v>385</v>
      </c>
      <c r="E98" s="128">
        <v>47156.4</v>
      </c>
      <c r="F98" s="128">
        <v>0</v>
      </c>
      <c r="G98" s="128">
        <v>0</v>
      </c>
      <c r="H98" s="128">
        <v>210000</v>
      </c>
      <c r="I98" s="128">
        <v>226160</v>
      </c>
      <c r="J98" s="128">
        <v>226170</v>
      </c>
      <c r="K98" s="128">
        <v>210000</v>
      </c>
    </row>
    <row r="99" spans="1:11" ht="87.75" customHeight="1">
      <c r="A99" s="258"/>
      <c r="B99" s="258"/>
      <c r="C99" s="259"/>
      <c r="D99" s="154" t="s">
        <v>418</v>
      </c>
      <c r="E99" s="128">
        <f aca="true" t="shared" si="14" ref="E99:K99">E107+E123</f>
        <v>0</v>
      </c>
      <c r="F99" s="128">
        <f t="shared" si="14"/>
        <v>0</v>
      </c>
      <c r="G99" s="128">
        <f t="shared" si="14"/>
        <v>0</v>
      </c>
      <c r="H99" s="128">
        <f t="shared" si="14"/>
        <v>0</v>
      </c>
      <c r="I99" s="128">
        <f t="shared" si="14"/>
        <v>0</v>
      </c>
      <c r="J99" s="128">
        <f t="shared" si="14"/>
        <v>0</v>
      </c>
      <c r="K99" s="128">
        <f t="shared" si="14"/>
        <v>0</v>
      </c>
    </row>
    <row r="100" spans="1:11" ht="30" customHeight="1">
      <c r="A100" s="258"/>
      <c r="B100" s="258"/>
      <c r="C100" s="260" t="s">
        <v>200</v>
      </c>
      <c r="D100" s="260"/>
      <c r="E100" s="128">
        <f>E108+E124+E116</f>
        <v>5870</v>
      </c>
      <c r="F100" s="128">
        <f aca="true" t="shared" si="15" ref="F100:K102">F108+F124</f>
        <v>0</v>
      </c>
      <c r="G100" s="128">
        <f t="shared" si="15"/>
        <v>0</v>
      </c>
      <c r="H100" s="128">
        <f t="shared" si="15"/>
        <v>0</v>
      </c>
      <c r="I100" s="128">
        <f t="shared" si="15"/>
        <v>0</v>
      </c>
      <c r="J100" s="128">
        <f t="shared" si="15"/>
        <v>0</v>
      </c>
      <c r="K100" s="128">
        <f t="shared" si="15"/>
        <v>0</v>
      </c>
    </row>
    <row r="101" spans="1:11" ht="42" customHeight="1">
      <c r="A101" s="258"/>
      <c r="B101" s="258"/>
      <c r="C101" s="260" t="s">
        <v>197</v>
      </c>
      <c r="D101" s="260"/>
      <c r="E101" s="128">
        <f>E109+E125</f>
        <v>0</v>
      </c>
      <c r="F101" s="128">
        <f t="shared" si="15"/>
        <v>0</v>
      </c>
      <c r="G101" s="128">
        <f t="shared" si="15"/>
        <v>0</v>
      </c>
      <c r="H101" s="128">
        <f t="shared" si="15"/>
        <v>0</v>
      </c>
      <c r="I101" s="128">
        <f t="shared" si="15"/>
        <v>0</v>
      </c>
      <c r="J101" s="128">
        <f t="shared" si="15"/>
        <v>0</v>
      </c>
      <c r="K101" s="128">
        <f t="shared" si="15"/>
        <v>0</v>
      </c>
    </row>
    <row r="102" spans="1:11" ht="36.75" customHeight="1">
      <c r="A102" s="258"/>
      <c r="B102" s="258"/>
      <c r="C102" s="260" t="s">
        <v>201</v>
      </c>
      <c r="D102" s="260"/>
      <c r="E102" s="128">
        <f>E110+E126</f>
        <v>0</v>
      </c>
      <c r="F102" s="128">
        <f t="shared" si="15"/>
        <v>0</v>
      </c>
      <c r="G102" s="128">
        <f t="shared" si="15"/>
        <v>0</v>
      </c>
      <c r="H102" s="128">
        <f t="shared" si="15"/>
        <v>0</v>
      </c>
      <c r="I102" s="128">
        <f t="shared" si="15"/>
        <v>0</v>
      </c>
      <c r="J102" s="128">
        <f t="shared" si="15"/>
        <v>0</v>
      </c>
      <c r="K102" s="128">
        <f t="shared" si="15"/>
        <v>0</v>
      </c>
    </row>
    <row r="103" spans="1:11" ht="21.75" customHeight="1">
      <c r="A103" s="259"/>
      <c r="B103" s="259"/>
      <c r="C103" s="260" t="s">
        <v>202</v>
      </c>
      <c r="D103" s="260"/>
      <c r="E103" s="128">
        <f aca="true" t="shared" si="16" ref="E103:K103">E111+E127+E119</f>
        <v>0</v>
      </c>
      <c r="F103" s="128">
        <f t="shared" si="16"/>
        <v>0</v>
      </c>
      <c r="G103" s="128">
        <f t="shared" si="16"/>
        <v>0</v>
      </c>
      <c r="H103" s="128">
        <f t="shared" si="16"/>
        <v>14000</v>
      </c>
      <c r="I103" s="128">
        <f t="shared" si="16"/>
        <v>15150</v>
      </c>
      <c r="J103" s="128">
        <f t="shared" si="16"/>
        <v>15150</v>
      </c>
      <c r="K103" s="128">
        <f t="shared" si="16"/>
        <v>14000</v>
      </c>
    </row>
    <row r="104" spans="1:11" ht="15" customHeight="1">
      <c r="A104" s="257" t="s">
        <v>328</v>
      </c>
      <c r="B104" s="257" t="s">
        <v>321</v>
      </c>
      <c r="C104" s="260" t="s">
        <v>198</v>
      </c>
      <c r="D104" s="260"/>
      <c r="E104" s="128">
        <f aca="true" t="shared" si="17" ref="E104:K104">SUM(E105:E111)</f>
        <v>23715.5</v>
      </c>
      <c r="F104" s="128">
        <f t="shared" si="17"/>
        <v>0</v>
      </c>
      <c r="G104" s="128">
        <f t="shared" si="17"/>
        <v>0</v>
      </c>
      <c r="H104" s="128">
        <f t="shared" si="17"/>
        <v>0</v>
      </c>
      <c r="I104" s="128">
        <f t="shared" si="17"/>
        <v>0</v>
      </c>
      <c r="J104" s="128">
        <f t="shared" si="17"/>
        <v>0</v>
      </c>
      <c r="K104" s="128">
        <f t="shared" si="17"/>
        <v>0</v>
      </c>
    </row>
    <row r="105" spans="1:11" ht="78">
      <c r="A105" s="258"/>
      <c r="B105" s="258"/>
      <c r="C105" s="260" t="s">
        <v>199</v>
      </c>
      <c r="D105" s="116" t="s">
        <v>325</v>
      </c>
      <c r="E105" s="151">
        <v>23715.5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</row>
    <row r="106" spans="1:11" ht="82.5" customHeight="1">
      <c r="A106" s="258"/>
      <c r="B106" s="258"/>
      <c r="C106" s="260"/>
      <c r="D106" s="154" t="s">
        <v>385</v>
      </c>
      <c r="E106" s="128">
        <v>0</v>
      </c>
      <c r="F106" s="128">
        <v>0</v>
      </c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</row>
    <row r="107" spans="1:11" ht="83.25" customHeight="1">
      <c r="A107" s="258"/>
      <c r="B107" s="258"/>
      <c r="C107" s="260"/>
      <c r="D107" s="154" t="s">
        <v>418</v>
      </c>
      <c r="E107" s="128">
        <v>0</v>
      </c>
      <c r="F107" s="128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</row>
    <row r="108" spans="1:11" ht="33.75" customHeight="1">
      <c r="A108" s="258"/>
      <c r="B108" s="258"/>
      <c r="C108" s="260" t="s">
        <v>200</v>
      </c>
      <c r="D108" s="260"/>
      <c r="E108" s="128">
        <v>0</v>
      </c>
      <c r="F108" s="128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</row>
    <row r="109" spans="1:11" ht="39" customHeight="1">
      <c r="A109" s="258"/>
      <c r="B109" s="258"/>
      <c r="C109" s="260" t="s">
        <v>197</v>
      </c>
      <c r="D109" s="260"/>
      <c r="E109" s="128">
        <v>0</v>
      </c>
      <c r="F109" s="128">
        <v>0</v>
      </c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</row>
    <row r="110" spans="1:11" ht="44.25" customHeight="1">
      <c r="A110" s="258"/>
      <c r="B110" s="258"/>
      <c r="C110" s="260" t="s">
        <v>201</v>
      </c>
      <c r="D110" s="260"/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</row>
    <row r="111" spans="1:11" ht="20.25" customHeight="1">
      <c r="A111" s="259"/>
      <c r="B111" s="259"/>
      <c r="C111" s="260" t="s">
        <v>202</v>
      </c>
      <c r="D111" s="260"/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</row>
    <row r="112" spans="1:11" ht="15" customHeight="1">
      <c r="A112" s="257" t="s">
        <v>333</v>
      </c>
      <c r="B112" s="257" t="s">
        <v>322</v>
      </c>
      <c r="C112" s="260" t="s">
        <v>198</v>
      </c>
      <c r="D112" s="262"/>
      <c r="E112" s="128">
        <f aca="true" t="shared" si="18" ref="E112:K112">SUM(E113:E119)</f>
        <v>81291.9</v>
      </c>
      <c r="F112" s="128">
        <f t="shared" si="18"/>
        <v>12360</v>
      </c>
      <c r="G112" s="128">
        <f t="shared" si="18"/>
        <v>0</v>
      </c>
      <c r="H112" s="128">
        <f t="shared" si="18"/>
        <v>324000</v>
      </c>
      <c r="I112" s="128">
        <f t="shared" si="18"/>
        <v>347390</v>
      </c>
      <c r="J112" s="128">
        <f t="shared" si="18"/>
        <v>347410</v>
      </c>
      <c r="K112" s="128">
        <f t="shared" si="18"/>
        <v>324000</v>
      </c>
    </row>
    <row r="113" spans="1:11" ht="87.75" customHeight="1">
      <c r="A113" s="258"/>
      <c r="B113" s="258"/>
      <c r="C113" s="194" t="s">
        <v>199</v>
      </c>
      <c r="D113" s="116" t="s">
        <v>325</v>
      </c>
      <c r="E113" s="128">
        <v>28265.5</v>
      </c>
      <c r="F113" s="128">
        <v>12360</v>
      </c>
      <c r="G113" s="128">
        <v>0</v>
      </c>
      <c r="H113" s="128">
        <v>100000</v>
      </c>
      <c r="I113" s="128">
        <v>106080</v>
      </c>
      <c r="J113" s="128">
        <v>106090</v>
      </c>
      <c r="K113" s="128">
        <v>100000</v>
      </c>
    </row>
    <row r="114" spans="1:11" ht="102" customHeight="1">
      <c r="A114" s="258"/>
      <c r="B114" s="258"/>
      <c r="C114" s="196"/>
      <c r="D114" s="116" t="s">
        <v>5</v>
      </c>
      <c r="E114" s="128">
        <v>47156.4</v>
      </c>
      <c r="F114" s="128">
        <v>0</v>
      </c>
      <c r="G114" s="128">
        <v>0</v>
      </c>
      <c r="H114" s="151">
        <v>210000</v>
      </c>
      <c r="I114" s="151">
        <v>226160</v>
      </c>
      <c r="J114" s="151">
        <v>226170</v>
      </c>
      <c r="K114" s="151">
        <v>210000</v>
      </c>
    </row>
    <row r="115" spans="1:11" ht="84.75" customHeight="1">
      <c r="A115" s="258"/>
      <c r="B115" s="258"/>
      <c r="C115" s="195"/>
      <c r="D115" s="154" t="s">
        <v>418</v>
      </c>
      <c r="E115" s="128">
        <v>0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</row>
    <row r="116" spans="1:11" ht="34.5" customHeight="1">
      <c r="A116" s="258"/>
      <c r="B116" s="258"/>
      <c r="C116" s="260" t="s">
        <v>200</v>
      </c>
      <c r="D116" s="260"/>
      <c r="E116" s="128">
        <v>5870</v>
      </c>
      <c r="F116" s="128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</row>
    <row r="117" spans="1:11" ht="34.5" customHeight="1">
      <c r="A117" s="258"/>
      <c r="B117" s="258"/>
      <c r="C117" s="260" t="s">
        <v>197</v>
      </c>
      <c r="D117" s="260"/>
      <c r="E117" s="128">
        <v>0</v>
      </c>
      <c r="F117" s="128">
        <v>0</v>
      </c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</row>
    <row r="118" spans="1:11" ht="47.25" customHeight="1">
      <c r="A118" s="258"/>
      <c r="B118" s="258"/>
      <c r="C118" s="260" t="s">
        <v>201</v>
      </c>
      <c r="D118" s="260"/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</row>
    <row r="119" spans="1:11" ht="34.5" customHeight="1">
      <c r="A119" s="259"/>
      <c r="B119" s="259"/>
      <c r="C119" s="260" t="s">
        <v>202</v>
      </c>
      <c r="D119" s="260"/>
      <c r="E119" s="128">
        <v>0</v>
      </c>
      <c r="F119" s="128">
        <v>0</v>
      </c>
      <c r="G119" s="128">
        <v>0</v>
      </c>
      <c r="H119" s="128">
        <v>14000</v>
      </c>
      <c r="I119" s="151">
        <v>15150</v>
      </c>
      <c r="J119" s="151">
        <v>15150</v>
      </c>
      <c r="K119" s="151">
        <v>14000</v>
      </c>
    </row>
    <row r="120" spans="1:11" ht="15" customHeight="1">
      <c r="A120" s="208" t="s">
        <v>334</v>
      </c>
      <c r="B120" s="257" t="s">
        <v>323</v>
      </c>
      <c r="C120" s="205" t="s">
        <v>198</v>
      </c>
      <c r="D120" s="205"/>
      <c r="E120" s="129">
        <f aca="true" t="shared" si="19" ref="E120:K120">SUM(E121:E127)</f>
        <v>1378213</v>
      </c>
      <c r="F120" s="129">
        <f t="shared" si="19"/>
        <v>1181895.3</v>
      </c>
      <c r="G120" s="129">
        <f t="shared" si="19"/>
        <v>1249994.2999999998</v>
      </c>
      <c r="H120" s="129">
        <f t="shared" si="19"/>
        <v>1662731.72</v>
      </c>
      <c r="I120" s="129">
        <f t="shared" si="19"/>
        <v>1736235.2000000002</v>
      </c>
      <c r="J120" s="129">
        <f t="shared" si="19"/>
        <v>1812175.32</v>
      </c>
      <c r="K120" s="129">
        <f t="shared" si="19"/>
        <v>1890978.9000000001</v>
      </c>
    </row>
    <row r="121" spans="1:11" ht="85.5" customHeight="1">
      <c r="A121" s="208"/>
      <c r="B121" s="258"/>
      <c r="C121" s="260" t="s">
        <v>199</v>
      </c>
      <c r="D121" s="116" t="s">
        <v>325</v>
      </c>
      <c r="E121" s="128">
        <f>'Приложение 7'!H54</f>
        <v>689106.5</v>
      </c>
      <c r="F121" s="128">
        <f>'Приложение 7'!I54</f>
        <v>452159.2</v>
      </c>
      <c r="G121" s="128">
        <f>'Приложение 7'!J54</f>
        <v>472502.1</v>
      </c>
      <c r="H121" s="128">
        <f>'Приложение 7'!K54</f>
        <v>831365.86</v>
      </c>
      <c r="I121" s="128">
        <f>'Приложение 7'!L54</f>
        <v>868117.6000000001</v>
      </c>
      <c r="J121" s="128">
        <f>'Приложение 7'!M54</f>
        <v>906087.66</v>
      </c>
      <c r="K121" s="128">
        <f>'Приложение 7'!N54</f>
        <v>945489.4500000001</v>
      </c>
    </row>
    <row r="122" spans="1:11" ht="93">
      <c r="A122" s="208"/>
      <c r="B122" s="258"/>
      <c r="C122" s="260"/>
      <c r="D122" s="116" t="s">
        <v>5</v>
      </c>
      <c r="E122" s="128">
        <f>'Приложение 7'!H56+'Приложение 7'!H61+'Приложение 7'!H62</f>
        <v>689106.5</v>
      </c>
      <c r="F122" s="128">
        <f>'Приложение 7'!I56+'Приложение 7'!I61+'Приложение 7'!I62</f>
        <v>729736.1000000001</v>
      </c>
      <c r="G122" s="128">
        <f>'Приложение 7'!J56+'Приложение 7'!J61+'Приложение 7'!J62</f>
        <v>777492.2</v>
      </c>
      <c r="H122" s="128">
        <f>'Приложение 7'!K56+'Приложение 7'!K61+'Приложение 7'!K62</f>
        <v>831365.86</v>
      </c>
      <c r="I122" s="128">
        <f>'Приложение 7'!L56+'Приложение 7'!L61+'Приложение 7'!L62</f>
        <v>868117.6000000001</v>
      </c>
      <c r="J122" s="128">
        <f>'Приложение 7'!M56+'Приложение 7'!M61+'Приложение 7'!M62</f>
        <v>906087.66</v>
      </c>
      <c r="K122" s="128">
        <f>'Приложение 7'!N56+'Приложение 7'!N61+'Приложение 7'!N62</f>
        <v>945489.4500000001</v>
      </c>
    </row>
    <row r="123" spans="1:11" ht="72" customHeight="1">
      <c r="A123" s="208"/>
      <c r="B123" s="258"/>
      <c r="C123" s="260"/>
      <c r="D123" s="18" t="s">
        <v>421</v>
      </c>
      <c r="E123" s="128">
        <v>0</v>
      </c>
      <c r="F123" s="128">
        <v>0</v>
      </c>
      <c r="G123" s="128">
        <v>0</v>
      </c>
      <c r="H123" s="151">
        <v>0</v>
      </c>
      <c r="I123" s="151">
        <v>0</v>
      </c>
      <c r="J123" s="151">
        <v>0</v>
      </c>
      <c r="K123" s="151">
        <v>0</v>
      </c>
    </row>
    <row r="124" spans="1:11" ht="36.75" customHeight="1">
      <c r="A124" s="208"/>
      <c r="B124" s="258"/>
      <c r="C124" s="260" t="s">
        <v>185</v>
      </c>
      <c r="D124" s="260"/>
      <c r="E124" s="128">
        <v>0</v>
      </c>
      <c r="F124" s="128">
        <v>0</v>
      </c>
      <c r="G124" s="128">
        <v>0</v>
      </c>
      <c r="H124" s="151">
        <v>0</v>
      </c>
      <c r="I124" s="151">
        <v>0</v>
      </c>
      <c r="J124" s="151">
        <v>0</v>
      </c>
      <c r="K124" s="151">
        <v>0</v>
      </c>
    </row>
    <row r="125" spans="1:11" ht="42.75" customHeight="1">
      <c r="A125" s="208"/>
      <c r="B125" s="258"/>
      <c r="C125" s="260" t="s">
        <v>197</v>
      </c>
      <c r="D125" s="260"/>
      <c r="E125" s="128">
        <v>0</v>
      </c>
      <c r="F125" s="128">
        <v>0</v>
      </c>
      <c r="G125" s="128">
        <v>0</v>
      </c>
      <c r="H125" s="151">
        <v>0</v>
      </c>
      <c r="I125" s="151">
        <v>0</v>
      </c>
      <c r="J125" s="151">
        <v>0</v>
      </c>
      <c r="K125" s="151">
        <v>0</v>
      </c>
    </row>
    <row r="126" spans="1:11" ht="48.75" customHeight="1">
      <c r="A126" s="208"/>
      <c r="B126" s="258"/>
      <c r="C126" s="260" t="s">
        <v>201</v>
      </c>
      <c r="D126" s="260"/>
      <c r="E126" s="128">
        <v>0</v>
      </c>
      <c r="F126" s="128">
        <v>0</v>
      </c>
      <c r="G126" s="128">
        <v>0</v>
      </c>
      <c r="H126" s="151">
        <v>0</v>
      </c>
      <c r="I126" s="151">
        <v>0</v>
      </c>
      <c r="J126" s="151">
        <v>0</v>
      </c>
      <c r="K126" s="151">
        <v>0</v>
      </c>
    </row>
    <row r="127" spans="1:11" ht="25.5" customHeight="1">
      <c r="A127" s="208"/>
      <c r="B127" s="259"/>
      <c r="C127" s="260" t="s">
        <v>202</v>
      </c>
      <c r="D127" s="260"/>
      <c r="E127" s="128">
        <v>0</v>
      </c>
      <c r="F127" s="128">
        <v>0</v>
      </c>
      <c r="G127" s="128">
        <v>0</v>
      </c>
      <c r="H127" s="151">
        <v>0</v>
      </c>
      <c r="I127" s="151">
        <v>0</v>
      </c>
      <c r="J127" s="151">
        <v>0</v>
      </c>
      <c r="K127" s="151">
        <v>0</v>
      </c>
    </row>
  </sheetData>
  <sheetProtection/>
  <mergeCells count="127">
    <mergeCell ref="C7:D7"/>
    <mergeCell ref="C8:C10"/>
    <mergeCell ref="C11:D11"/>
    <mergeCell ref="C12:D12"/>
    <mergeCell ref="C120:D120"/>
    <mergeCell ref="C121:C123"/>
    <mergeCell ref="C78:D78"/>
    <mergeCell ref="C79:D79"/>
    <mergeCell ref="C77:D77"/>
    <mergeCell ref="C72:C75"/>
    <mergeCell ref="A120:A127"/>
    <mergeCell ref="B120:B127"/>
    <mergeCell ref="C124:D124"/>
    <mergeCell ref="C125:D125"/>
    <mergeCell ref="C126:D126"/>
    <mergeCell ref="C127:D127"/>
    <mergeCell ref="A104:A111"/>
    <mergeCell ref="B104:B111"/>
    <mergeCell ref="C104:D104"/>
    <mergeCell ref="C105:C107"/>
    <mergeCell ref="C108:D108"/>
    <mergeCell ref="C109:D109"/>
    <mergeCell ref="C110:D110"/>
    <mergeCell ref="C111:D111"/>
    <mergeCell ref="A96:A103"/>
    <mergeCell ref="B96:B103"/>
    <mergeCell ref="C96:D96"/>
    <mergeCell ref="C97:C99"/>
    <mergeCell ref="C100:D100"/>
    <mergeCell ref="C101:D101"/>
    <mergeCell ref="C102:D102"/>
    <mergeCell ref="C103:D103"/>
    <mergeCell ref="A88:A95"/>
    <mergeCell ref="B88:B95"/>
    <mergeCell ref="C92:D92"/>
    <mergeCell ref="C93:D93"/>
    <mergeCell ref="C94:D94"/>
    <mergeCell ref="C95:D95"/>
    <mergeCell ref="C88:D88"/>
    <mergeCell ref="C89:C91"/>
    <mergeCell ref="A80:A87"/>
    <mergeCell ref="B80:B87"/>
    <mergeCell ref="C80:D80"/>
    <mergeCell ref="C81:C83"/>
    <mergeCell ref="C84:D84"/>
    <mergeCell ref="C85:D85"/>
    <mergeCell ref="C86:D86"/>
    <mergeCell ref="C87:D87"/>
    <mergeCell ref="E4:K4"/>
    <mergeCell ref="C6:D6"/>
    <mergeCell ref="A4:A5"/>
    <mergeCell ref="B4:B5"/>
    <mergeCell ref="C4:D5"/>
    <mergeCell ref="A15:A22"/>
    <mergeCell ref="A7:A14"/>
    <mergeCell ref="B7:B14"/>
    <mergeCell ref="C13:D13"/>
    <mergeCell ref="C14:D14"/>
    <mergeCell ref="A23:A30"/>
    <mergeCell ref="C19:D19"/>
    <mergeCell ref="B15:B22"/>
    <mergeCell ref="C15:D15"/>
    <mergeCell ref="C16:C18"/>
    <mergeCell ref="C20:D20"/>
    <mergeCell ref="C21:D21"/>
    <mergeCell ref="C22:D22"/>
    <mergeCell ref="B23:B30"/>
    <mergeCell ref="A71:A79"/>
    <mergeCell ref="C23:D23"/>
    <mergeCell ref="C24:C26"/>
    <mergeCell ref="C27:D27"/>
    <mergeCell ref="C28:D28"/>
    <mergeCell ref="C29:D29"/>
    <mergeCell ref="C30:D30"/>
    <mergeCell ref="B71:B79"/>
    <mergeCell ref="C71:D71"/>
    <mergeCell ref="C76:D76"/>
    <mergeCell ref="C31:D31"/>
    <mergeCell ref="C32:C34"/>
    <mergeCell ref="C53:D53"/>
    <mergeCell ref="C54:D54"/>
    <mergeCell ref="A31:A38"/>
    <mergeCell ref="B31:B38"/>
    <mergeCell ref="C35:D35"/>
    <mergeCell ref="C36:D36"/>
    <mergeCell ref="C37:D37"/>
    <mergeCell ref="C38:D38"/>
    <mergeCell ref="C39:D39"/>
    <mergeCell ref="C40:C42"/>
    <mergeCell ref="C43:D43"/>
    <mergeCell ref="C44:D44"/>
    <mergeCell ref="C45:D45"/>
    <mergeCell ref="C46:D46"/>
    <mergeCell ref="A55:A62"/>
    <mergeCell ref="B55:B62"/>
    <mergeCell ref="C55:D55"/>
    <mergeCell ref="C56:C58"/>
    <mergeCell ref="C59:D59"/>
    <mergeCell ref="C60:D60"/>
    <mergeCell ref="C61:D61"/>
    <mergeCell ref="C62:D62"/>
    <mergeCell ref="A63:A70"/>
    <mergeCell ref="B63:B70"/>
    <mergeCell ref="C63:D63"/>
    <mergeCell ref="C64:C66"/>
    <mergeCell ref="C67:D67"/>
    <mergeCell ref="C68:D68"/>
    <mergeCell ref="C69:D69"/>
    <mergeCell ref="C70:D70"/>
    <mergeCell ref="C112:D112"/>
    <mergeCell ref="A112:A119"/>
    <mergeCell ref="C116:D116"/>
    <mergeCell ref="C117:D117"/>
    <mergeCell ref="C118:D118"/>
    <mergeCell ref="C119:D119"/>
    <mergeCell ref="B112:B119"/>
    <mergeCell ref="C113:C115"/>
    <mergeCell ref="G1:K1"/>
    <mergeCell ref="A47:A54"/>
    <mergeCell ref="B47:B54"/>
    <mergeCell ref="C47:D47"/>
    <mergeCell ref="C48:C50"/>
    <mergeCell ref="C51:D51"/>
    <mergeCell ref="C52:D52"/>
    <mergeCell ref="A2:K2"/>
    <mergeCell ref="A39:A46"/>
    <mergeCell ref="B39:B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0" manualBreakCount="10">
    <brk id="10" max="10" man="1"/>
    <brk id="22" max="10" man="1"/>
    <brk id="33" max="10" man="1"/>
    <brk id="46" max="10" man="1"/>
    <brk id="57" max="10" man="1"/>
    <brk id="66" max="10" man="1"/>
    <brk id="79" max="10" man="1"/>
    <brk id="90" max="10" man="1"/>
    <brk id="103" max="10" man="1"/>
    <brk id="1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otstr5</dc:creator>
  <cp:keywords/>
  <dc:description/>
  <cp:lastModifiedBy>Сподобина</cp:lastModifiedBy>
  <cp:lastPrinted>2014-11-27T12:40:02Z</cp:lastPrinted>
  <dcterms:created xsi:type="dcterms:W3CDTF">2013-07-22T10:13:50Z</dcterms:created>
  <dcterms:modified xsi:type="dcterms:W3CDTF">2014-11-27T13:07:39Z</dcterms:modified>
  <cp:category/>
  <cp:version/>
  <cp:contentType/>
  <cp:contentStatus/>
</cp:coreProperties>
</file>