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5576" windowHeight="8988" tabRatio="715" activeTab="2"/>
  </bookViews>
  <sheets>
    <sheet name="Приложение 4" sheetId="1" r:id="rId1"/>
    <sheet name="Приложение 4 " sheetId="2" state="hidden" r:id="rId2"/>
    <sheet name="Приложение 5" sheetId="3" r:id="rId3"/>
  </sheets>
  <externalReferences>
    <externalReference r:id="rId6"/>
    <externalReference r:id="rId7"/>
  </externalReferences>
  <definedNames>
    <definedName name="_xlnm.Print_Titles" localSheetId="0">'Приложение 4'!$6:$6</definedName>
    <definedName name="_xlnm.Print_Titles" localSheetId="1">'Приложение 4 '!$4:$6</definedName>
    <definedName name="_xlnm.Print_Titles" localSheetId="2">'Приложение 5'!$7:$7</definedName>
    <definedName name="_xlnm.Print_Area" localSheetId="0">'Приложение 4'!$A$1:$N$86</definedName>
    <definedName name="_xlnm.Print_Area" localSheetId="1">'Приложение 4 '!$A$1:$N$86</definedName>
  </definedNames>
  <calcPr fullCalcOnLoad="1"/>
</workbook>
</file>

<file path=xl/sharedStrings.xml><?xml version="1.0" encoding="utf-8"?>
<sst xmlns="http://schemas.openxmlformats.org/spreadsheetml/2006/main" count="614" uniqueCount="162">
  <si>
    <t>Финансовое обеспечение реализации государственной программы за счет средств бюджета Республики Карелия (тыс. руб.)</t>
  </si>
  <si>
    <t>Статус</t>
  </si>
  <si>
    <t>Наименование государственной программы, подпрограммы государственной программы, целевой программы (подпрограммы целевой программы), ведомственной целевой программы, основного мероприятия (мероприятия)</t>
  </si>
  <si>
    <t>Ответственный исполнитель, соисполнитель</t>
  </si>
  <si>
    <t>Код бюджетной классификации</t>
  </si>
  <si>
    <t>Расходы (тыс. рублей), годы</t>
  </si>
  <si>
    <t>ГРБС</t>
  </si>
  <si>
    <t>Рз Пр</t>
  </si>
  <si>
    <t>ЦСР</t>
  </si>
  <si>
    <t>ВР</t>
  </si>
  <si>
    <t>Государственная программа</t>
  </si>
  <si>
    <t>Развитие образования в Республике Карелия на 2014-2020 годы</t>
  </si>
  <si>
    <t>всего, в том числе:</t>
  </si>
  <si>
    <t>X</t>
  </si>
  <si>
    <t>Министерство образования Республики Карелия</t>
  </si>
  <si>
    <t>программные мероприятия</t>
  </si>
  <si>
    <t xml:space="preserve">осуществление полномочий Республики Карелия органами исполнительной власти Республики Карелия в рамках непрограммного направления деятельности
</t>
  </si>
  <si>
    <t>осуществление полномочий Российской Федерации органами исполнительной власти Республики Карелия в рамках непрограммного направления деятельности</t>
  </si>
  <si>
    <t>Министерство здравоохранения и социального развития Республики Карелия</t>
  </si>
  <si>
    <t>Министерство культуры Республики Карелия</t>
  </si>
  <si>
    <t>Министерство по делам молодежи, физической культуре и спорту Республики Карелия</t>
  </si>
  <si>
    <t>Министерство строительства, жилищно-коммунального хозяйства и энергетики Республики Карелия</t>
  </si>
  <si>
    <t>Подпрограмма 1</t>
  </si>
  <si>
    <t>"Развитие профессионального образования"</t>
  </si>
  <si>
    <t>всего,</t>
  </si>
  <si>
    <t>в том числе:</t>
  </si>
  <si>
    <t>07 04</t>
  </si>
  <si>
    <t>02 1 2313</t>
  </si>
  <si>
    <t>02 1 2331</t>
  </si>
  <si>
    <t>610, 620, 240</t>
  </si>
  <si>
    <t>02 1 3893</t>
  </si>
  <si>
    <t>07 09</t>
  </si>
  <si>
    <t>02 1 7522</t>
  </si>
  <si>
    <t>01 0 2313</t>
  </si>
  <si>
    <t>07 0 2313</t>
  </si>
  <si>
    <t>02 1 7578</t>
  </si>
  <si>
    <t>Подпрограмма 2</t>
  </si>
  <si>
    <t>«Развитие дошкольного, общего и дополнительного образования детей»</t>
  </si>
  <si>
    <t>07 01</t>
  </si>
  <si>
    <t>02 2 6544</t>
  </si>
  <si>
    <t>02 2 4206</t>
  </si>
  <si>
    <t>02 2 4302</t>
  </si>
  <si>
    <t>10 04</t>
  </si>
  <si>
    <t>02 2 4203</t>
  </si>
  <si>
    <t xml:space="preserve">07 09 </t>
  </si>
  <si>
    <t>02 0 2331</t>
  </si>
  <si>
    <t>07 02</t>
  </si>
  <si>
    <t>02 0 5801</t>
  </si>
  <si>
    <t>02 2 2308</t>
  </si>
  <si>
    <t>110, 240, 610, 630, 850</t>
  </si>
  <si>
    <t>02 2 2309</t>
  </si>
  <si>
    <t>02 2 4205</t>
  </si>
  <si>
    <t>01 04</t>
  </si>
  <si>
    <t>02 2 4202</t>
  </si>
  <si>
    <t>02 2 4210</t>
  </si>
  <si>
    <t>02 0 7564</t>
  </si>
  <si>
    <t>610, 620</t>
  </si>
  <si>
    <t>02 0 5026</t>
  </si>
  <si>
    <t>610, 240</t>
  </si>
  <si>
    <t>02 2 2313</t>
  </si>
  <si>
    <t>02 2 2331</t>
  </si>
  <si>
    <t>110, 240, 850</t>
  </si>
  <si>
    <t>02 2 5026</t>
  </si>
  <si>
    <t>02 2 7580</t>
  </si>
  <si>
    <t>02 2 2314</t>
  </si>
  <si>
    <t>07 05</t>
  </si>
  <si>
    <t>02 2 2315</t>
  </si>
  <si>
    <t>02 2 5059</t>
  </si>
  <si>
    <t>240, 410, 520</t>
  </si>
  <si>
    <t>02 0 7601</t>
  </si>
  <si>
    <t>02 2 2097</t>
  </si>
  <si>
    <t>02 0 5097</t>
  </si>
  <si>
    <t>02 0 7565</t>
  </si>
  <si>
    <t>02 2 7578</t>
  </si>
  <si>
    <t>02 2 9040</t>
  </si>
  <si>
    <t>02 2 4204</t>
  </si>
  <si>
    <t>02 2 4312</t>
  </si>
  <si>
    <t>02 2 4401</t>
  </si>
  <si>
    <t>02 0 7563 02 2 7578</t>
  </si>
  <si>
    <t>02 0 5088 02 2 7576</t>
  </si>
  <si>
    <t>02 2 5088</t>
  </si>
  <si>
    <t>Подпрограмма 3</t>
  </si>
  <si>
    <t>"Развитие системы оценки качества образования"</t>
  </si>
  <si>
    <t>всего</t>
  </si>
  <si>
    <t>02 3 2331</t>
  </si>
  <si>
    <t>02 3 7509</t>
  </si>
  <si>
    <t>Реализация образовательных программ среднего профессионального образования: реализация профессиональными образовательными организациями государственного задания на оказание услуг по реализации основных профессиональных образовательных программ среднего профессионального образования; установление контрольных цифр приема на конкурсной основе в соответствии с потребностями рынка труда;повышение квалификации и (или)  профессиональная переподготовка руководителей и педагогических работников; доведение средней заработной платы преподавателей и мастеров производственного обучения профессиональных образовательных организаций Республики Карелия до средней заработной платы в Республике Карелия; выявление и развитие творческих и интеллектуальных способностей талантливых студентов, в том числе через развитие системы республиканских конкурсов профессионального мастерства и олимпиад, выплата именных стипендий Республики Карелия обучающимся по основным профессиональным образовательным программам; создание условий для получения среднего профессионального образования лицами с ограниченными возможностями здоровья; организация профессиональными образовательными организациями воспитательной работы со студентами, проведение мероприятий, направленных на воспитание патриотизма, формирование толерантного сознания, мероприятий социальной направленности.</t>
  </si>
  <si>
    <t>Модернизация основных образовательных программ среднего профессионального образования, обеспечивающая гибкость и индивидуализацию процесса обучения с использованием новых технологий: внедрение  профессиональными образовательными организациями новых образовательных технологий, форм организации образовательного процесса; оптимизация сети профессиональных образовательных организаций Республики Карелия; создание многофункциональных центров прикладных квалификаций и реализация на их базе образовательных  программ; повышение качества управления в системе среднего профессионального образования; разработка и внедрение сетевых форм реализации образовательных программ.</t>
  </si>
  <si>
    <t>Развитие системы непрерывного профессионального образования, в том числе развитие системы дополнительного профессионального образования, а также заочной и очно-заочной форм получения образования: реализация программ дополнительного профессионального образования; реализации программ профессионального обучения; расширение практики применения электронного обучения и дистанционных образовательных технологий  (в т.ч. через ресурсный  центр дистанционной поддержки образования); совершенствование взаимодействия работодателей и профессиональных образовательных организаций; развитие государственно-частного партнерства; проведение мероприятий по популяризации профессионального образования; информирование населения о системе профессионального образования и оказываемых услугах через средства массовой информации и информационно-телекоммуникационную сеть «Интернет».</t>
  </si>
  <si>
    <t>Модернизация инфраструктуры системы профессионального образования: приобретение учебного, учебно-производственного и учебно-лабораторного оборудования; проведение мероприятий по энергосбережению и повышению энергетической эффективности; строительство (реконструкция), капитальный ремонт зданий образовательных организаций и обновление общежитий, спортивных объектов, в том числе с использованием механизмов государственно-частного партнерства.</t>
  </si>
  <si>
    <t xml:space="preserve"> Реализация образовательной услуги дошкольного образования и услуги присмотра и ухода: приведение и реализация дошкольными образовательными организациями образовательных  программ дошкольного образования  в соответствии с федеральным государственным образовательным стандартом дошкольного образования с учетом примерной образовательной программы дошкольного образования; компенсация части родительской платы за присмотр и уход за детьми в государственных и муниципальных образовательных организациях; создание дополнительных мест в государственных (муниципальных) образовательных организациях различных типов, в том числе через вариативные формы реализации дошкольного образования; развитие и реализация моделей поддержки раннего развития детей (в возрасте от 0 до 3 лет); создание консультационных центров для получения родителями (законными представителями) методической, психолого-педагогической, диагностической и консультативной помощи; создание условий для развития негосударственного сектора дошкольного образования; финансовое обеспечение реализации образовательной программы дошкольного образования в негосударственном секторе дошкольного образования.</t>
  </si>
  <si>
    <t>Разработка и реализация программы поддержки общеобразовательных организаций, работающих в сложных социальных условиях: мониторинг и сравнительный анализ результатов единого государственного экзамена общеобразовательных организаций, работающих в сложных социальных условиях, с иными общеобразовательными организациями; апробация механизма поддержки общеобразовательных организаций, работающих в сложных социальных условиях; поддержка адресных программ повышения качества деятельности общеобразовательных организаций, работающих в сложных социальных условиях, демонстрирующих низкие образовательные результаты;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условиях.</t>
  </si>
  <si>
    <t>Выявление и поддержка одаренных детей и молодежи: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469р-П; финансовое обеспечение, методическое и информационное сопровождение традиционных мероприятий, связанных с поддержкой талантливых детей.</t>
  </si>
  <si>
    <t>Развитие инфраструктуры образовательных организаций: возврат ранее переданных зданий дошкольных образовательных организаций; строительство (реконструкция) и капитальный ремонт зданий образовательных организаций; реализация  планов действий по оптимизации сети образовательных организаций; проведение мероприятий по энергосбережению и повышению энергетической эффективности; формирование инфраструктуры услуги сопровождения раннего развития детей (в возрасте от 0 до 3 лет); улучшение материально-технической базы  образовательных организаций; улучшение материально-технической базы  образовательных организаций.</t>
  </si>
  <si>
    <t>Развитие кадрового потенциала системы дошкольного, общего и дополнительного образования детей: доведение средней заработной платы педагогических работников дошкольных образовательных организаций до средней заработной платы в общем образовании в Республике Карелия; доведение средней заработной платы педагогических работников общеобразовательных организаций до средней заработной платы в Республике Карелия; доведение средней заработной платы педагогических работников организаций дополнительного образования детей к средней заработной плате учителей в Республике Карелия; обеспечение качества подготовки специалистов общего образования и дополнительного образования детей через повышение квалификации и профессиональную  переподготовку; внедрение  персонифицированной модели повышения квалификации и профессиональной переподготовки педагогических работников; аттестация педагогических работников; внедрение профессионального стандарта «Педагог (педагогическая деятельность в сфере дошкольного, начального общего, основного общего, среднего общего образования) (воспитатель, учитель)»; внедрение методики оценки деятельности педагогических работников и руководителей образовательных организаций на основе показателей эффективности; организация конкурсных мероприятий по выявлению и поддержке лучших педагогических работников; поддержка молодых специалистов, отработавших учебный год в образовательных организациях, расположенных в сельской местности; реализация мер, направленных на усиление роли профессиональных объединений; формирование системы поддержки непрерывного профессионального развития педагогических работников и руководителей образовательных организаций; организация стажировок педагогических работников и руководителей образовательных организаций в ведущих образовательных организациях и создание условий для выявления и обмена лучшими практиками.</t>
  </si>
  <si>
    <t>Источники финансового обеспечения</t>
  </si>
  <si>
    <t>...</t>
  </si>
  <si>
    <t xml:space="preserve">бюджет Республики Карелия </t>
  </si>
  <si>
    <t>безвозмездные поступления в бюджет РК от государственной корпорации – Фонда содействия реформированию ЖКХ</t>
  </si>
  <si>
    <t>Таблица 7</t>
  </si>
  <si>
    <t>Наименование государственной программы Республики Карелия, подпрограммы государственной программы Республики Карелия, ведомственной, региональной, долгосрочной целевой программы, основных мероприятий и мероприятий</t>
  </si>
  <si>
    <t>Оценка расходов (тыс. руб.), годы</t>
  </si>
  <si>
    <t>бюджеты муниципальных образований</t>
  </si>
  <si>
    <t xml:space="preserve">государственные внебюджетные фонды Российской Федерации </t>
  </si>
  <si>
    <t xml:space="preserve">территориальные государственные внебюджетные фонды </t>
  </si>
  <si>
    <t>иные внебюджетные источники</t>
  </si>
  <si>
    <t xml:space="preserve">Подпрограмма 1 </t>
  </si>
  <si>
    <t xml:space="preserve">всего </t>
  </si>
  <si>
    <t xml:space="preserve">бюджеты муниципальных образований </t>
  </si>
  <si>
    <t>территориальные государственные внебюджетные фонды</t>
  </si>
  <si>
    <t xml:space="preserve">юридические лица </t>
  </si>
  <si>
    <t xml:space="preserve">ДЦП 1 </t>
  </si>
  <si>
    <t xml:space="preserve">средства бюджета РК за исключением целевых федеральных средств </t>
  </si>
  <si>
    <t xml:space="preserve">средства, поступающие в бюджет РК из федерального бюджета </t>
  </si>
  <si>
    <t>"Развитие образования в Республике Карелия на 2014-2020 годы"</t>
  </si>
  <si>
    <t>Реализация образовательных программ начального общего, основного общего, среднего общего образования: внедрение федеральных государственных образовательных стандартов начального общего, основного общего и среднего (полного) общего образования; совершенствование содержания и технологий образования начального общего, основного общего, среднего общего образования; создание механизмов обеспечения равенства доступа к качественному образованию независимо от места жительства и социально-экономического статуса; создание условий для психолого-медико-педагогического сопровождения образования детей с ограниченными возможностями здоровья в общем образовании; развитие системы образовательных организаций, реализующих  федеральный государственный образовательный стандарт образования обучающихся с ограниченными возможностями здоровья; обновление учебно-методического обеспечения изучения родных языков и этнокультурных образовательных программ; внедрение инновационных методик интенсивного обучения родным  языкам; создание эффективной системы профориентации в рамках отдельных образовательных организаций и в рамках сетевого объединения образовательных организаций; осуществление государственных полномочий Республики Карелия по созданию и организации деятельности комиссий по делам несовершеннолетних и защите их прав через координирование деятельности органов местного самоуправления; мониторинг уровня подготовки и социализации школьников образовательными организациями; реализация мероприятий Комплекса мер по модернизации общего образования Республики Карелия  на 2013 год и на период до 2020 года, утвержденного постановлением Правительства Республики Карелия от 22 марта 2013 года № 104-П; реализация Концепции развития математического образования в Российской Федерации;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</t>
  </si>
  <si>
    <t>Развитие дополнительного персонального образования, формирование современных управленческих и организационно-экономических механизмов в системе дополнительного образования детей: создание  региональных ресурсных центров для методического обеспечения, организации дополнительного профессионального образования педагогов дополнительного образования и координации деятельности образовательных организаций, реализующих дополнительные общеобразовательные программы различной направленности; формирование и финансовое обеспечение государственных заданий на реализацию дополнительных общеобразовательных программ; содействие в реализации муниципальных планов (программ) развития системы дополнительного образования детей; обновление содержания и технологий дополнительного образования и воспитания детей; внедрение организациями дополнительного образования  вариативных форм получения услуг дополнительного образования (в сетевой форме, с использованием дистанционных образовательных технологий и других); формирование банка лучших дополнительных общеобразовательных программ, в том числе для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ситуации; методическое и информационное сопровождение традиционных мероприятий, связанных с поддержкой талантливых детей.</t>
  </si>
  <si>
    <t>Формирование и развитие системы оценки качества образования, в том числе поддержка и развитие инструментов оценки результатов обучения: обеспечение и проведение государственной аттестации обучающихся; создание условий для реализации инновационных проектов и программ, имеющих существенное значение для обеспечения развития системы образования; признание организаций региональными инновационными площадками; проведение самообследования, обеспечение функционирования внутренней системы оценки качества образования образовательными организациями; проведение независимой оценки качества образования; включение Республики Карелия в  федеральную единую унифицированную систему статистики образования; пополнение и обновление региональных банков данных контрольно-измерительных материалов по всем оценочным процедурам; участие Республики Карелия в разработке и экспертизе контрольно-измерительных материалов для проведения процедур внешней оценки; реализация мероприятий по оценке и контролю качества образования; использование результатов мониторинговых исследований для повышения качества образования и обеспечения эффективного управления образовательными системами; распространение форм оценки образовательных достижений обучающихся; разработка и реализация программ по повышению квалификации общественных управляющих (общественных и общественно-профессиональных экспертов); поддержка социально ориентированных  некоммерческих организаций (за исключением государственных и муниципальных учреждений), осуществляющих деятельность в сфере образования; развитие механизмов вовлеченности родителей в образование, общественного участия в управлении образованием; обеспечение информационной открытости деятельности образовательных организаций Республики Карелия на всех уровнях системы образования.</t>
  </si>
  <si>
    <t>Приложение 5 к государственной программе</t>
  </si>
  <si>
    <t>Приложение 4 к государственной программе</t>
  </si>
  <si>
    <t>Основное мероприятие 1.1.1.1.0.</t>
  </si>
  <si>
    <t>Основное мероприятие 1.1.1.2.0.</t>
  </si>
  <si>
    <t>Основное мероприятие 1.1.2.1.0.</t>
  </si>
  <si>
    <t>Основное мероприятие 2.1.1.1.0.</t>
  </si>
  <si>
    <t>Основное мероприятие 2.1.1.2.0.</t>
  </si>
  <si>
    <t>Основное мероприятие 2.1.1.3.0.</t>
  </si>
  <si>
    <t>Основное мероприятие 2.1.1.4.0.</t>
  </si>
  <si>
    <t>Основное мероприятие 2.1.1.5.0.</t>
  </si>
  <si>
    <t xml:space="preserve">Основное мероприятие </t>
  </si>
  <si>
    <t>Основное мероприятие 2.1.2.1.0.</t>
  </si>
  <si>
    <t>Основное мероприятие 3.1.1.1.0.</t>
  </si>
  <si>
    <t xml:space="preserve">Основное мероприятие 1.1.2.2.0. </t>
  </si>
  <si>
    <r>
      <t xml:space="preserve">02 </t>
    </r>
    <r>
      <rPr>
        <sz val="10"/>
        <color indexed="30"/>
        <rFont val="Times New Roman"/>
        <family val="1"/>
      </rPr>
      <t>2</t>
    </r>
    <r>
      <rPr>
        <sz val="10"/>
        <rFont val="Times New Roman"/>
        <family val="1"/>
      </rPr>
      <t xml:space="preserve"> 2313</t>
    </r>
  </si>
  <si>
    <t>02 2 5097</t>
  </si>
  <si>
    <t>«Развитие дошкольного, общего и дополнительного образования детей. 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</si>
  <si>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"Развитие дошкольного, общего и дополнительного образования детей. 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</si>
  <si>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средства бюджета Республики Карелия, за исключением целевых федеральных средств</t>
  </si>
  <si>
    <t xml:space="preserve">средства, поступающие в бюджет Республики Карелия  из федерального бюджета </t>
  </si>
  <si>
    <t xml:space="preserve">средства бюджета Республики Карелия, за исключением целевых федеральных средств </t>
  </si>
  <si>
    <t>средства, поступающие в бюджет Республики Карелия  из федерального бюджета</t>
  </si>
  <si>
    <t>безвозмездные поступления в бюджет Республики Карелия  от государственной корпорации – Фонда содействия реформированию ЖКХ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</si>
  <si>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бюджетов муниципальных образований и юридических лиц и расходов на реализацию целей государственной программы Республики Карелия </t>
  </si>
  <si>
    <t>безвозмездные поступления в бюджет Республики Карелия от государственной корпорации – Фонда содействия реформированию ЖКХ</t>
  </si>
  <si>
    <t xml:space="preserve">Финансовое обеспечение реализации государственной программы за счет средств бюджета Республики Карелия </t>
  </si>
  <si>
    <t>Реализация образовательных программ среднего профессионального образования: реализация профессиональными образовательными организациями Республики Карелия государственного задания на оказание услуг по реализации основных профессиональных образовательных программ среднего профессионального образования; установление контрольных цифр приема на конкурсной основе в соответствии с потребностями рынка труда; повышение квалификации и (или)  профессиональная переподготовка руководителей и педагогических работников; доведение средней заработной платы преподавателей и мастеров производственного обучения профессиональных образовательных организаций Республики Карелия до средней заработной платы в Республике Карелия; выявление и развитие творческих и интеллектуальных способностей талантливых студентов, в том числе через развитие системы республиканских конкурсов профессионального мастерства и олимпиад, выплата именных стипендий Республики Карелия обучающимся по основным профессиональным образовательным программам; создание условий для получения среднего профессионального образования лицами с ограниченными возможностями здоровья; организация профессиональными образовательными организациями Республики Карелия воспитательной работы со студентами, проведение мероприятий, направленных на воспитание патриотизма, формирование толерантного сознания, мероприятий социальной направленности</t>
  </si>
  <si>
    <t>Модернизация основных образовательных программ среднего профессионального образования, обеспечивающая гибкость и индивидуализацию процесса обучения с использованием новых технологий: внедрение  профессиональными образовательными организациями Республики Карелия новых образовательных технологий, форм организации образовательного процесса; оптимизация сети профессиональных образовательных организаций Республики Карелия; создание многофункциональных центров прикладных квалификаций и реализация на их базе образовательных  программ; повышение качества управления в системе среднего профессионального образования; разработка и внедрение сетевых форм реализации образовательных программ</t>
  </si>
  <si>
    <t xml:space="preserve"> Реализация образовательной услуги дошкольного образования и услуги присмотра и ухода: приведение и реализация дошкольными образовательными организациями образовательных  программ дошкольного образования  в соответствии с федеральным государственным образовательным стандартом дошкольного образования с учетом примерной образовательной программы дошкольного образования; компенсация части родительской платы за присмотр и уход за детьми в государственных и муниципальных образовательных организациях; создание дополнительных мест в государственных (муниципальных) образовательных организациях различных типов, в том числе через вариативные формы реализации дошкольного образования; развитие и реализация моделей поддержки раннего развития детей (в возрасте от 0 до 3 лет); создание консультационных центров для получения родителями (законными представителями) методической, психолого-педагогической, диагностической и консультативной помощи; создание условий для развития негосударственного сектора дошкольного образования; финансовое обеспечение реализации образовательной программы дошкольного образования в негосударственном секторе дошкольного образования</t>
  </si>
  <si>
    <t>Разработка и реализация программы поддержки общеобразовательных организаций, работающих в сложных социальных условиях: мониторинг и сравнительный анализ результатов единого государственного экзамена общеобразовательных организаций, работающих в сложных социальных условиях, с иными общеобразовательными организациями; апробация механизма поддержки общеобразовательных организаций, работающих в сложных социальных условиях; поддержка адресных программ повышения качества деятельности общеобразовательных организаций, работающих в сложных социальных условиях, демонстрирующих низкие образовательные результаты;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условиях; принятие программ профессионального развития руководителей и педагогических работников общеобразовательных организаций, работающих в сложных социальных условиях</t>
  </si>
  <si>
    <t>Развитие дополнительного персонального образования, формирование современных управленческих и организационно-экономических механизмов в системе дополнительного образования детей: создание  региональных ресурсных центров для методического обеспечения, организации дополнительного профессионального образования педагогов дополнительного образования и координации деятельности образовательных организаций, реализующих дополнительные общеобразовательные программы различной направленности; формирование и финансовое обеспечение государственных заданий на реализацию дополнительных общеобразовательных программ; содействие в реализации муниципальных планов (программ) развития системы дополнительного образования детей; обновление содержания и технологий дополнительного образования и воспитания детей; внедрение организациями дополнительного образования  вариативных форм получения услуг дополнительного образования (в сетевой форме, с использованием дистанционных образовательных технологий и других); формирование банка лучших дополнительных общеобразовательных программ, в том числе для детей с особыми потребностями - одаренных детей, детей-сирот и детей, оставшихся без попечения родителей, детей-инвалидов, детей, находящихся в трудной жизненной ситуации; методическое и информационное сопровождение традиционных мероприятий, связанных с поддержкой талантливых детей</t>
  </si>
  <si>
    <t>Развитие инфраструктуры образовательных организаций. Введение новых мест в общеобразовательных организациях, в том числе путем строительства объектов инфраструктуры общего образования: возврат в систему образования ранее переданных зданий дошкольных образовательных организаций; строительство (реконструкция) и капитальный ремонт зданий образовательных организаций; реализация  планов действий по оптимизации сети образовательных организаций; проведение мероприятий по энергосбережению и повышению энергетической эффективности; формирование инфраструктуры услуги сопровождения раннего развития детей (в возрасте от 0 до 3 лет); улучшение материально-технической базы  образовательных организаций; замена школьных автобусов, предназначенных для перевозки обучающихся общеобразовательных организаций к месту учебы и обратно, со сроком эксплуатации более 10 лет</t>
  </si>
  <si>
    <t>Развитие кадрового потенциала системы дошкольного, общего и дополнительного образования детей: доведение средней заработной платы педагогических работников дошкольных образовательных организаций до средней заработной платы в общем образовании в Республике Карелия; доведение средней заработной платы педагогических работников общеобразовательных организаций до средней заработной платы в Республике Карелия; доведение средней заработной платы педагогических работников организаций дополнительного образования детей к средней заработной плате учителей в Республике Карелия; обеспечение качества подготовки специалистов общего образования и дополнительного образования детей через повышение квалификации и профессиональную  переподготовку; внедрение  персонифицированной модели повышения квалификации и профессиональной переподготовки педагогических работников; аттестация педагогических работников; применение профессиональных стандартов в сфере образования; внедрение методики оценки деятельности педагогических работников и руководителей образовательных организаций на основе показателей эффективности; организация конкурсных мероприятий по выявлению и поддержке лучших педагогических работников; поддержка молодых специалистов, отработавших учебный год в образовательных организациях, расположенных в сельской местности; реализация мер, направленных на усиление роли профессиональных объединений; формирование системы поддержки непрерывного профессионального развития педагогических работников и руководителей образовательных организаций; организация стажировок педагогических работников и руководителей образовательных организаций в ведущих образовательных организациях и создание условий для выявления и обмена лучшими практиками</t>
  </si>
  <si>
    <t>Формирование и развитие системы оценки качества образования, в том числе поддержка и развитие инструментов оценки результатов обучения: обеспечение и проведение государственной аттестации обучающихся; создание условий для реализации инновационных проектов и программ, имеющих существенное значение для обеспечения развития системы образования; признание организаций, осуществляющих образовательную деятельность, и иных действующих в сфере образования организаций, а также их объединений, региональными инновационными площадками; проведение самообследования, обеспечение функционирования внутренней системы оценки качества образования образовательными организациями; проведение независимой оценки качества образования; включение Республики Карелия в  федеральную единую унифицированную систему статистики образования; пополнение и обновление региональных банков данных контрольно-измерительных материалов по всем оценочным процедурам; участие Республики Карелия в разработке и экспертизе контрольно-измерительных материалов для проведения процедур внешней оценки; реализация мероприятий по оценке и контролю качества образования; использование результатов мониторинговых исследований для повышения качества образования и обеспечения эффективного управления образовательными системами; распространение форм оценки образовательных достижений обучающихся; разработка и реализация программ по повышению квалификации общественных управляющих (общественных и общественно-профессиональных экспертов); поддержка социально ориентированных  некоммерческих организаций (за исключением государственных и муниципальных учреждений), осуществляющих деятельность в сфере образования; развитие механизмов вовлеченности родителей в образование, общественного участия в управлении образованием; обеспечение информационной открытости деятельности образовательных организаций на всех уровнях системы образования</t>
  </si>
  <si>
    <t>Государствен-ная программа</t>
  </si>
  <si>
    <t>«Развитие образования в Республике Карелия» на 2014-2020 годы</t>
  </si>
  <si>
    <t>«Развитие профессионального образования»</t>
  </si>
  <si>
    <t>Развитие системы непрерывного профессионального образования, в том числе развитие системы дополнительного профессионального образования, а также заочной и очно-заочной форм получения образования: реализация программ дополнительного профессионального образования; реализация программ профессионального обучения; расширение практики применения электронного обучения и дистанционных образовательных технологий  (в т.ч. через ресурсный  центр дистанционной поддержки образования); совершенствование взаимодействия работодателей и профессиональных образовательных организаций Республики Карелия; развитие государственно-частного партнерства; проведение мероприятий по популяризации профессионального образования; информирование населения о системе профессионального образования и оказываемых услугах через средства массовой информации и информационно-телекоммуникационную сеть «Интернет»</t>
  </si>
  <si>
    <t>Модернизация инфраструктуры системы профессионального образования: приобретение учебного, учебно-производственного и учебно-лабораторного оборудования; проведение мероприятий по энергосбережению и повышению энергетической эффективности; строительство (реконструкция), капитальный ремонт зданий профессиональных образовательных организаций Республики Карелия и обновление зданий общежитий, спортивных объектов, в том числе с использованием механизмов государственно-частного партнерства</t>
  </si>
  <si>
    <t>Реализация образовательных программ начального общего, основного общего, среднего общего образования: внедрение федеральных государственных образовательных стандартов начального общего, основного общего и среднего (полного) общего образования; совершенствование содержания и технологий образования начального общего, основного общего, среднего общего образования; создание механизмов обеспечения равенства доступа к качественному образованию независимо от места жительства и социально-экономического статуса; создание условий для психолого-медико-педагогического сопровождения образования детей с ограниченными возможностями здоровья в общем образовании; развитие системы образовательных организаций, реализующих  федеральный государственный образовательный стандарт образования обучающихся с ограниченными возможностями здоровья; обновление учебно-методического обеспечения изучения родных языков и этнокультурных образовательных программ; внедрение инновационных методик интенсивного обучения родным  языкам; создание эффективной системы профориентации в рамках отдельных образовательных организаций и в рамках сетевого объединения образовательных организаций; осуществление государственных полномочий Республики Карелия по созданию и организации деятельности комиссий по делам несовершеннолетних и защите их прав через координирование деятельности органов местного самоуправления; мониторинг уровня подготовки и социализации школьников образовательными организациями; реализация мероприятий Комплекса мер по модернизации общего образования Республики Карелия  на 2013 год и на период до 2020 года, утвержденного постановлением Правительства Республики Карелия от 22 марта 2013 года № 104-П; реализация Концепции развития математического образования в Российской Федерации, утвержденной распоряжением Правительства Российской Федерации от 21 декабря 2013 года № 2506-р; выполнение мероприятий Комплекса мер по реализации Концепции общенациональной системы выявления и развития молодых талантов на территории Республики Карелия, утвержденного распоряжением Правительства Республики Карелия от 15 июля 2013 года № 469р-П</t>
  </si>
  <si>
    <t xml:space="preserve">Государст-венная программа Республики Карелия </t>
  </si>
  <si>
    <t>безвозмездные поступления в бюджет Республики Карелия от государственной корпорации – Фонда содействия реформированию жилищно-коммунального хозяйства (далее - Фонд содействия реформированию ЖКХ)</t>
  </si>
  <si>
    <t>Глава Республики Карелия                                                                  А.П. Худилайнен</t>
  </si>
  <si>
    <t>".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</si>
</sst>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;[Red]0.00"/>
    <numFmt numFmtId="180" formatCode="#,##0.00;[Red]#,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color indexed="30"/>
      <name val="Times New Roman"/>
      <family val="1"/>
    </font>
    <font>
      <sz val="8.5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B05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3" fillId="0" borderId="0" xfId="54" applyFont="1" applyAlignment="1">
      <alignment horizontal="left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0" xfId="54" applyFont="1" applyBorder="1" applyAlignment="1">
      <alignment vertical="top" wrapText="1"/>
      <protection/>
    </xf>
    <xf numFmtId="173" fontId="8" fillId="0" borderId="10" xfId="54" applyNumberFormat="1" applyFont="1" applyBorder="1" applyAlignment="1">
      <alignment vertical="top" wrapText="1"/>
      <protection/>
    </xf>
    <xf numFmtId="4" fontId="11" fillId="0" borderId="0" xfId="54" applyNumberFormat="1" applyFont="1">
      <alignment/>
      <protection/>
    </xf>
    <xf numFmtId="0" fontId="11" fillId="0" borderId="0" xfId="54" applyFont="1">
      <alignment/>
      <protection/>
    </xf>
    <xf numFmtId="4" fontId="3" fillId="0" borderId="10" xfId="54" applyNumberFormat="1" applyFont="1" applyBorder="1" applyAlignment="1">
      <alignment vertical="top" wrapText="1"/>
      <protection/>
    </xf>
    <xf numFmtId="173" fontId="3" fillId="0" borderId="10" xfId="54" applyNumberFormat="1" applyFont="1" applyBorder="1" applyAlignment="1">
      <alignment vertical="top" wrapText="1"/>
      <protection/>
    </xf>
    <xf numFmtId="4" fontId="3" fillId="0" borderId="10" xfId="54" applyNumberFormat="1" applyFont="1" applyBorder="1" applyAlignment="1">
      <alignment wrapText="1"/>
      <protection/>
    </xf>
    <xf numFmtId="0" fontId="3" fillId="0" borderId="0" xfId="54" applyFont="1">
      <alignment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 vertical="top"/>
    </xf>
    <xf numFmtId="0" fontId="8" fillId="33" borderId="10" xfId="0" applyFont="1" applyFill="1" applyBorder="1" applyAlignment="1">
      <alignment vertical="center" wrapText="1"/>
    </xf>
    <xf numFmtId="0" fontId="9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4" fontId="5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3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57" fillId="33" borderId="10" xfId="0" applyFont="1" applyFill="1" applyBorder="1" applyAlignment="1">
      <alignment horizontal="center" vertical="top" wrapText="1"/>
    </xf>
    <xf numFmtId="4" fontId="57" fillId="33" borderId="10" xfId="0" applyNumberFormat="1" applyFont="1" applyFill="1" applyBorder="1" applyAlignment="1">
      <alignment horizontal="center" vertical="top" wrapText="1"/>
    </xf>
    <xf numFmtId="4" fontId="57" fillId="35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" fontId="3" fillId="0" borderId="10" xfId="54" applyNumberFormat="1" applyFont="1" applyBorder="1" applyAlignment="1">
      <alignment horizontal="center" vertical="top" wrapText="1"/>
      <protection/>
    </xf>
    <xf numFmtId="172" fontId="3" fillId="0" borderId="10" xfId="54" applyNumberFormat="1" applyFont="1" applyBorder="1" applyAlignment="1">
      <alignment horizontal="center" vertical="top" wrapText="1"/>
      <protection/>
    </xf>
    <xf numFmtId="0" fontId="15" fillId="0" borderId="0" xfId="54" applyFont="1">
      <alignment/>
      <protection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vertical="top" wrapText="1"/>
    </xf>
    <xf numFmtId="4" fontId="5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4" fontId="60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left" vertical="center" wrapText="1"/>
    </xf>
    <xf numFmtId="0" fontId="57" fillId="33" borderId="17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7" xfId="0" applyFont="1" applyFill="1" applyBorder="1" applyAlignment="1">
      <alignment horizontal="left" vertical="center" wrapText="1"/>
    </xf>
    <xf numFmtId="0" fontId="58" fillId="33" borderId="15" xfId="0" applyFont="1" applyFill="1" applyBorder="1" applyAlignment="1">
      <alignment horizontal="left" vertical="center" wrapText="1"/>
    </xf>
    <xf numFmtId="0" fontId="3" fillId="0" borderId="27" xfId="54" applyFont="1" applyBorder="1" applyAlignment="1">
      <alignment vertical="top" wrapText="1"/>
      <protection/>
    </xf>
    <xf numFmtId="0" fontId="3" fillId="0" borderId="28" xfId="54" applyFont="1" applyBorder="1" applyAlignment="1">
      <alignment vertical="top" wrapText="1"/>
      <protection/>
    </xf>
    <xf numFmtId="0" fontId="3" fillId="0" borderId="10" xfId="54" applyFont="1" applyBorder="1" applyAlignment="1">
      <alignment vertical="top" wrapText="1"/>
      <protection/>
    </xf>
    <xf numFmtId="0" fontId="3" fillId="0" borderId="0" xfId="54" applyFont="1" applyAlignment="1">
      <alignment horizontal="left" vertical="top" wrapText="1"/>
      <protection/>
    </xf>
    <xf numFmtId="173" fontId="3" fillId="0" borderId="10" xfId="54" applyNumberFormat="1" applyFont="1" applyBorder="1" applyAlignment="1">
      <alignment vertical="top" wrapText="1"/>
      <protection/>
    </xf>
    <xf numFmtId="0" fontId="61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11" xfId="54" applyFont="1" applyBorder="1" applyAlignment="1">
      <alignment vertical="top" wrapText="1"/>
      <protection/>
    </xf>
    <xf numFmtId="0" fontId="3" fillId="0" borderId="17" xfId="54" applyFont="1" applyBorder="1" applyAlignment="1">
      <alignment vertical="top" wrapText="1"/>
      <protection/>
    </xf>
    <xf numFmtId="0" fontId="10" fillId="0" borderId="17" xfId="54" applyFont="1" applyBorder="1" applyAlignment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8" fillId="0" borderId="10" xfId="54" applyFont="1" applyBorder="1" applyAlignment="1">
      <alignment vertical="top" wrapText="1"/>
      <protection/>
    </xf>
    <xf numFmtId="0" fontId="14" fillId="0" borderId="29" xfId="54" applyFont="1" applyBorder="1" applyAlignment="1">
      <alignment horizontal="center"/>
      <protection/>
    </xf>
    <xf numFmtId="0" fontId="10" fillId="0" borderId="29" xfId="54" applyFont="1" applyBorder="1" applyAlignment="1">
      <alignment horizontal="center"/>
      <protection/>
    </xf>
    <xf numFmtId="0" fontId="5" fillId="0" borderId="0" xfId="54" applyNumberFormat="1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6.7\&#1086;&#1090;&#1076;&#1077;&#1083;%20&#1101;&#1082;&#1086;&#1085;&#1086;&#1084;&#1080;&#1082;&#1080;\&#1043;&#1054;&#1057;&#1059;&#1044;&#1040;&#1056;&#1057;&#1058;&#1042;&#1045;&#1053;&#1053;&#1067;&#1045;%20&#1055;&#1056;&#1054;&#1043;&#1056;&#1040;&#1052;&#1052;&#1067;\&#1057;&#1054;&#1062;.&#1055;&#1054;&#1044;-&#1050;&#1040;%20&#1053;&#1040;&#1057;&#1045;&#1051;&#1045;&#1053;&#1048;&#1071;%20&#1042;%20&#1056;&#1050;%20-%20&#1052;&#1047;&#1057;&#1056;%20&#1056;&#1050;\&#1042;&#1077;&#1088;&#1089;&#1080;&#1103;%20&#1089;&#1086;&#1075;&#1083;&#1072;&#1089;&#1086;&#1074;&#1072;&#1085;&#1072;%202%20&#1072;&#1074;&#1075;&#1091;&#1089;&#1090;&#1072;%202015\22_06&#1040;&#1041;%2016_04%20&#1090;&#1072;&#1073;&#1083;%205_6_7_10_11_11&#1072;_11&#1073;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92;&#1091;\Documents%20and%20Settings\Smirnova\Local%20Settings\Temporary%20Internet%20Files\OLKF\&#1043;&#1055;_&#1048;&#1058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он "/>
      <sheetName val="РАБ_БЮДЖ"/>
      <sheetName val="Табл 6 (2014-20 гг.)"/>
      <sheetName val="Табл 10"/>
      <sheetName val="Табл 5"/>
      <sheetName val="Табл 7 (ист)"/>
      <sheetName val="Табл 11 (ПНО)"/>
      <sheetName val="Табл 11а (инМСП)"/>
      <sheetName val="Табл 11б (МБТнаМСП)"/>
      <sheetName val="Таб 12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.сч"/>
      <sheetName val="РАБ_БЮДЖ"/>
      <sheetName val="2014 г."/>
      <sheetName val="2014-20 гг."/>
      <sheetName val="ПНО"/>
      <sheetName val="инМСП"/>
      <sheetName val="МБТнаМСП"/>
      <sheetName val="Показатели"/>
      <sheetName val="Рабочий"/>
      <sheetName val="втр"/>
      <sheetName val="Прочее"/>
      <sheetName val="табл 10 от Соколовой ОА"/>
      <sheetName val="2014раб"/>
      <sheetName val="Источники"/>
      <sheetName val="Табл 7 (источники)"/>
      <sheetName val="Табл 5 (Показ)"/>
      <sheetName val="Табл 6 (2014-20 гг.)"/>
      <sheetName val="Табл 10 (2014 г.)"/>
      <sheetName val="Табл 11 (ПНО)"/>
      <sheetName val="Табл 11а (инМСП)"/>
      <sheetName val="Табл 11б (МБТнаМСП)"/>
      <sheetName val="Таб 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86"/>
  <sheetViews>
    <sheetView view="pageBreakPreview" zoomScale="87" zoomScaleSheetLayoutView="87" zoomScalePageLayoutView="0" workbookViewId="0" topLeftCell="A57">
      <selection activeCell="B57" sqref="B57"/>
    </sheetView>
  </sheetViews>
  <sheetFormatPr defaultColWidth="9.140625" defaultRowHeight="15"/>
  <cols>
    <col min="1" max="1" width="13.28125" style="6" customWidth="1"/>
    <col min="2" max="2" width="37.00390625" style="5" customWidth="1"/>
    <col min="3" max="3" width="23.28125" style="6" customWidth="1"/>
    <col min="4" max="7" width="9.28125" style="6" bestFit="1" customWidth="1"/>
    <col min="8" max="8" width="11.8515625" style="7" customWidth="1"/>
    <col min="9" max="9" width="13.57421875" style="54" customWidth="1"/>
    <col min="10" max="10" width="11.28125" style="55" customWidth="1"/>
    <col min="11" max="11" width="11.140625" style="50" customWidth="1"/>
    <col min="12" max="12" width="11.7109375" style="7" customWidth="1"/>
    <col min="13" max="13" width="11.140625" style="7" customWidth="1"/>
    <col min="14" max="14" width="11.7109375" style="7" customWidth="1"/>
    <col min="15" max="15" width="10.00390625" style="27" bestFit="1" customWidth="1"/>
    <col min="16" max="17" width="11.140625" style="6" bestFit="1" customWidth="1"/>
    <col min="18" max="16384" width="9.140625" style="6" customWidth="1"/>
  </cols>
  <sheetData>
    <row r="1" spans="9:14" ht="15" customHeight="1">
      <c r="I1" s="6"/>
      <c r="J1" s="56"/>
      <c r="K1" s="116" t="s">
        <v>119</v>
      </c>
      <c r="L1" s="116"/>
      <c r="M1" s="116"/>
      <c r="N1" s="116"/>
    </row>
    <row r="2" spans="2:14" ht="25.5" customHeight="1">
      <c r="B2" s="117" t="s">
        <v>143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9:11" ht="12.75">
      <c r="I3" s="6"/>
      <c r="J3" s="56"/>
      <c r="K3" s="56"/>
    </row>
    <row r="4" spans="1:14" ht="96.75" customHeight="1">
      <c r="A4" s="99" t="s">
        <v>1</v>
      </c>
      <c r="B4" s="99" t="s">
        <v>2</v>
      </c>
      <c r="C4" s="99" t="s">
        <v>3</v>
      </c>
      <c r="D4" s="99" t="s">
        <v>4</v>
      </c>
      <c r="E4" s="99"/>
      <c r="F4" s="99"/>
      <c r="G4" s="99"/>
      <c r="H4" s="99" t="s">
        <v>5</v>
      </c>
      <c r="I4" s="99"/>
      <c r="J4" s="99"/>
      <c r="K4" s="99"/>
      <c r="L4" s="99"/>
      <c r="M4" s="99"/>
      <c r="N4" s="99"/>
    </row>
    <row r="5" spans="1:16" ht="21.75" customHeight="1">
      <c r="A5" s="99"/>
      <c r="B5" s="99"/>
      <c r="C5" s="99"/>
      <c r="D5" s="62" t="s">
        <v>6</v>
      </c>
      <c r="E5" s="62" t="s">
        <v>7</v>
      </c>
      <c r="F5" s="62" t="s">
        <v>8</v>
      </c>
      <c r="G5" s="62" t="s">
        <v>9</v>
      </c>
      <c r="H5" s="63">
        <v>2014</v>
      </c>
      <c r="I5" s="63">
        <v>2015</v>
      </c>
      <c r="J5" s="63">
        <v>2016</v>
      </c>
      <c r="K5" s="63">
        <v>2017</v>
      </c>
      <c r="L5" s="63">
        <v>2018</v>
      </c>
      <c r="M5" s="63">
        <v>2019</v>
      </c>
      <c r="N5" s="63">
        <v>2020</v>
      </c>
      <c r="P5" s="7"/>
    </row>
    <row r="6" spans="1:14" ht="12.75">
      <c r="A6" s="58">
        <v>1</v>
      </c>
      <c r="B6" s="60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21" ht="12.75">
      <c r="A7" s="110" t="s">
        <v>152</v>
      </c>
      <c r="B7" s="110" t="s">
        <v>153</v>
      </c>
      <c r="C7" s="30" t="s">
        <v>12</v>
      </c>
      <c r="D7" s="58" t="s">
        <v>13</v>
      </c>
      <c r="E7" s="58" t="s">
        <v>13</v>
      </c>
      <c r="F7" s="58" t="s">
        <v>13</v>
      </c>
      <c r="G7" s="58" t="s">
        <v>13</v>
      </c>
      <c r="H7" s="59">
        <f>H8+H12+H13+H14+H15</f>
        <v>7509925.2197900005</v>
      </c>
      <c r="I7" s="59">
        <f aca="true" t="shared" si="0" ref="I7:N7">I8+I12+I13+I14+I15</f>
        <v>6819704.76322</v>
      </c>
      <c r="J7" s="59">
        <f t="shared" si="0"/>
        <v>6561522.500000001</v>
      </c>
      <c r="K7" s="59">
        <f t="shared" si="0"/>
        <v>5715693.300000001</v>
      </c>
      <c r="L7" s="59">
        <f t="shared" si="0"/>
        <v>5715693.300000001</v>
      </c>
      <c r="M7" s="59">
        <f t="shared" si="0"/>
        <v>5715693.300000001</v>
      </c>
      <c r="N7" s="59">
        <f t="shared" si="0"/>
        <v>5715693.300000001</v>
      </c>
      <c r="O7" s="31">
        <f>H7-'Приложение 4 '!H7</f>
        <v>0</v>
      </c>
      <c r="P7" s="31">
        <f>I7-'Приложение 4 '!I7</f>
        <v>0</v>
      </c>
      <c r="Q7" s="31">
        <f>J7-'Приложение 4 '!J7</f>
        <v>0</v>
      </c>
      <c r="R7" s="31">
        <f>K7-'Приложение 4 '!K7</f>
        <v>0</v>
      </c>
      <c r="S7" s="31">
        <f>L7-'Приложение 4 '!L7</f>
        <v>0</v>
      </c>
      <c r="T7" s="31">
        <f>M7-'Приложение 4 '!M7</f>
        <v>0</v>
      </c>
      <c r="U7" s="31">
        <f>N7-'Приложение 4 '!N7</f>
        <v>0</v>
      </c>
    </row>
    <row r="8" spans="1:15" ht="36.75" customHeight="1">
      <c r="A8" s="110"/>
      <c r="B8" s="110"/>
      <c r="C8" s="30" t="s">
        <v>14</v>
      </c>
      <c r="D8" s="62">
        <v>801</v>
      </c>
      <c r="E8" s="62" t="s">
        <v>13</v>
      </c>
      <c r="F8" s="62" t="s">
        <v>13</v>
      </c>
      <c r="G8" s="62" t="s">
        <v>13</v>
      </c>
      <c r="H8" s="64">
        <f>H9</f>
        <v>7402590.119790001</v>
      </c>
      <c r="I8" s="64">
        <f aca="true" t="shared" si="1" ref="I8:N8">I9</f>
        <v>6693495.36322</v>
      </c>
      <c r="J8" s="64">
        <f t="shared" si="1"/>
        <v>6412053.200000001</v>
      </c>
      <c r="K8" s="64">
        <f t="shared" si="1"/>
        <v>5625325.9</v>
      </c>
      <c r="L8" s="64">
        <f t="shared" si="1"/>
        <v>5625325.9</v>
      </c>
      <c r="M8" s="64">
        <f t="shared" si="1"/>
        <v>5625325.9</v>
      </c>
      <c r="N8" s="64">
        <f t="shared" si="1"/>
        <v>5625325.9</v>
      </c>
      <c r="O8" s="31"/>
    </row>
    <row r="9" spans="1:17" ht="12.75">
      <c r="A9" s="110"/>
      <c r="B9" s="110"/>
      <c r="C9" s="30" t="s">
        <v>15</v>
      </c>
      <c r="D9" s="62">
        <v>801</v>
      </c>
      <c r="E9" s="62" t="s">
        <v>13</v>
      </c>
      <c r="F9" s="62" t="s">
        <v>13</v>
      </c>
      <c r="G9" s="62" t="s">
        <v>13</v>
      </c>
      <c r="H9" s="64">
        <f aca="true" t="shared" si="2" ref="H9:N9">H18+H34+H84</f>
        <v>7402590.119790001</v>
      </c>
      <c r="I9" s="64">
        <f t="shared" si="2"/>
        <v>6693495.36322</v>
      </c>
      <c r="J9" s="64">
        <f t="shared" si="2"/>
        <v>6412053.200000001</v>
      </c>
      <c r="K9" s="64">
        <f t="shared" si="2"/>
        <v>5625325.9</v>
      </c>
      <c r="L9" s="64">
        <f t="shared" si="2"/>
        <v>5625325.9</v>
      </c>
      <c r="M9" s="64">
        <f t="shared" si="2"/>
        <v>5625325.9</v>
      </c>
      <c r="N9" s="64">
        <f t="shared" si="2"/>
        <v>5625325.9</v>
      </c>
      <c r="P9" s="7"/>
      <c r="Q9" s="7"/>
    </row>
    <row r="10" spans="1:14" ht="102" customHeight="1" hidden="1">
      <c r="A10" s="110"/>
      <c r="B10" s="110"/>
      <c r="C10" s="30" t="s">
        <v>16</v>
      </c>
      <c r="D10" s="62">
        <v>801</v>
      </c>
      <c r="E10" s="62" t="s">
        <v>13</v>
      </c>
      <c r="F10" s="62" t="s">
        <v>13</v>
      </c>
      <c r="G10" s="62" t="s">
        <v>13</v>
      </c>
      <c r="H10" s="65">
        <v>33194</v>
      </c>
      <c r="I10" s="65">
        <f>27281.3+2747.6+113.7</f>
        <v>30142.6</v>
      </c>
      <c r="J10" s="65">
        <f>27670.7+2556.2+113.7</f>
        <v>30340.600000000002</v>
      </c>
      <c r="K10" s="65">
        <v>30340.600000000002</v>
      </c>
      <c r="L10" s="65">
        <v>30340.600000000002</v>
      </c>
      <c r="M10" s="65">
        <v>30340.600000000002</v>
      </c>
      <c r="N10" s="65">
        <v>30340.600000000002</v>
      </c>
    </row>
    <row r="11" spans="1:14" ht="96.75" customHeight="1" hidden="1">
      <c r="A11" s="110"/>
      <c r="B11" s="110"/>
      <c r="C11" s="30" t="s">
        <v>17</v>
      </c>
      <c r="D11" s="62">
        <v>801</v>
      </c>
      <c r="E11" s="62" t="s">
        <v>13</v>
      </c>
      <c r="F11" s="62" t="s">
        <v>13</v>
      </c>
      <c r="G11" s="62" t="s">
        <v>13</v>
      </c>
      <c r="H11" s="65">
        <v>8323.9</v>
      </c>
      <c r="I11" s="65">
        <f>5446.4+457.4</f>
        <v>5903.799999999999</v>
      </c>
      <c r="J11" s="65">
        <f>6009.8+411.3</f>
        <v>6421.1</v>
      </c>
      <c r="K11" s="65">
        <f>6121.8+821.1</f>
        <v>6942.900000000001</v>
      </c>
      <c r="L11" s="65">
        <f>6121.8+821.1</f>
        <v>6942.900000000001</v>
      </c>
      <c r="M11" s="65">
        <f>6121.8+821.1</f>
        <v>6942.900000000001</v>
      </c>
      <c r="N11" s="65">
        <f>6121.8+821.1</f>
        <v>6942.900000000001</v>
      </c>
    </row>
    <row r="12" spans="1:14" ht="52.5">
      <c r="A12" s="110"/>
      <c r="B12" s="110"/>
      <c r="C12" s="30" t="s">
        <v>18</v>
      </c>
      <c r="D12" s="62">
        <v>800</v>
      </c>
      <c r="E12" s="62" t="s">
        <v>13</v>
      </c>
      <c r="F12" s="62" t="s">
        <v>13</v>
      </c>
      <c r="G12" s="62" t="s">
        <v>13</v>
      </c>
      <c r="H12" s="64">
        <f aca="true" t="shared" si="3" ref="H12:N13">H19</f>
        <v>50689.1</v>
      </c>
      <c r="I12" s="64">
        <f t="shared" si="3"/>
        <v>41269.9</v>
      </c>
      <c r="J12" s="64">
        <f t="shared" si="3"/>
        <v>48308.8</v>
      </c>
      <c r="K12" s="64">
        <f t="shared" si="3"/>
        <v>39514.4</v>
      </c>
      <c r="L12" s="64">
        <f t="shared" si="3"/>
        <v>39514.4</v>
      </c>
      <c r="M12" s="64">
        <f t="shared" si="3"/>
        <v>39514.4</v>
      </c>
      <c r="N12" s="64">
        <f t="shared" si="3"/>
        <v>39514.4</v>
      </c>
    </row>
    <row r="13" spans="1:14" ht="26.25">
      <c r="A13" s="110"/>
      <c r="B13" s="110"/>
      <c r="C13" s="30" t="s">
        <v>19</v>
      </c>
      <c r="D13" s="62">
        <v>802</v>
      </c>
      <c r="E13" s="62" t="s">
        <v>13</v>
      </c>
      <c r="F13" s="62" t="s">
        <v>13</v>
      </c>
      <c r="G13" s="62" t="s">
        <v>13</v>
      </c>
      <c r="H13" s="64">
        <f t="shared" si="3"/>
        <v>56596</v>
      </c>
      <c r="I13" s="64">
        <f t="shared" si="3"/>
        <v>54197</v>
      </c>
      <c r="J13" s="64">
        <f t="shared" si="3"/>
        <v>50853</v>
      </c>
      <c r="K13" s="64">
        <f t="shared" si="3"/>
        <v>50853</v>
      </c>
      <c r="L13" s="64">
        <f t="shared" si="3"/>
        <v>50853</v>
      </c>
      <c r="M13" s="64">
        <f t="shared" si="3"/>
        <v>50853</v>
      </c>
      <c r="N13" s="64">
        <f t="shared" si="3"/>
        <v>50853</v>
      </c>
    </row>
    <row r="14" spans="1:14" ht="52.5">
      <c r="A14" s="110"/>
      <c r="B14" s="110"/>
      <c r="C14" s="30" t="s">
        <v>20</v>
      </c>
      <c r="D14" s="62">
        <v>814</v>
      </c>
      <c r="E14" s="62" t="s">
        <v>13</v>
      </c>
      <c r="F14" s="62" t="s">
        <v>13</v>
      </c>
      <c r="G14" s="62" t="s">
        <v>13</v>
      </c>
      <c r="H14" s="64">
        <f aca="true" t="shared" si="4" ref="H14:N14">H36</f>
        <v>50</v>
      </c>
      <c r="I14" s="64">
        <f t="shared" si="4"/>
        <v>0</v>
      </c>
      <c r="J14" s="64">
        <f t="shared" si="4"/>
        <v>0</v>
      </c>
      <c r="K14" s="64">
        <f t="shared" si="4"/>
        <v>0</v>
      </c>
      <c r="L14" s="64">
        <f t="shared" si="4"/>
        <v>0</v>
      </c>
      <c r="M14" s="64">
        <f t="shared" si="4"/>
        <v>0</v>
      </c>
      <c r="N14" s="64">
        <f t="shared" si="4"/>
        <v>0</v>
      </c>
    </row>
    <row r="15" spans="1:14" ht="67.5" customHeight="1">
      <c r="A15" s="110"/>
      <c r="B15" s="110"/>
      <c r="C15" s="30" t="s">
        <v>21</v>
      </c>
      <c r="D15" s="62">
        <v>811</v>
      </c>
      <c r="E15" s="62" t="s">
        <v>13</v>
      </c>
      <c r="F15" s="62" t="s">
        <v>13</v>
      </c>
      <c r="G15" s="62" t="s">
        <v>13</v>
      </c>
      <c r="H15" s="64">
        <f aca="true" t="shared" si="5" ref="H15:N15">H21+H37</f>
        <v>0</v>
      </c>
      <c r="I15" s="62">
        <f t="shared" si="5"/>
        <v>30742.5</v>
      </c>
      <c r="J15" s="64">
        <f t="shared" si="5"/>
        <v>50307.5</v>
      </c>
      <c r="K15" s="64">
        <f t="shared" si="5"/>
        <v>0</v>
      </c>
      <c r="L15" s="64">
        <f t="shared" si="5"/>
        <v>0</v>
      </c>
      <c r="M15" s="64">
        <f t="shared" si="5"/>
        <v>0</v>
      </c>
      <c r="N15" s="64">
        <f t="shared" si="5"/>
        <v>0</v>
      </c>
    </row>
    <row r="16" spans="1:15" s="34" customFormat="1" ht="12.75" customHeight="1">
      <c r="A16" s="99" t="s">
        <v>22</v>
      </c>
      <c r="B16" s="85" t="s">
        <v>154</v>
      </c>
      <c r="C16" s="85" t="s">
        <v>12</v>
      </c>
      <c r="D16" s="99" t="s">
        <v>13</v>
      </c>
      <c r="E16" s="99" t="s">
        <v>13</v>
      </c>
      <c r="F16" s="99" t="s">
        <v>13</v>
      </c>
      <c r="G16" s="99" t="s">
        <v>13</v>
      </c>
      <c r="H16" s="114">
        <f aca="true" t="shared" si="6" ref="H16:N16">H18+H19+H20+H21</f>
        <v>875406.1</v>
      </c>
      <c r="I16" s="114">
        <f t="shared" si="6"/>
        <v>745416.4</v>
      </c>
      <c r="J16" s="114">
        <f t="shared" si="6"/>
        <v>857700.3</v>
      </c>
      <c r="K16" s="114">
        <f t="shared" si="6"/>
        <v>723327.5000000001</v>
      </c>
      <c r="L16" s="114">
        <f t="shared" si="6"/>
        <v>723327.5000000001</v>
      </c>
      <c r="M16" s="114">
        <f t="shared" si="6"/>
        <v>723327.5000000001</v>
      </c>
      <c r="N16" s="114">
        <f t="shared" si="6"/>
        <v>723327.5000000001</v>
      </c>
      <c r="O16" s="33"/>
    </row>
    <row r="17" spans="1:14" ht="7.5" customHeight="1">
      <c r="A17" s="99"/>
      <c r="B17" s="88"/>
      <c r="C17" s="86"/>
      <c r="D17" s="99"/>
      <c r="E17" s="99"/>
      <c r="F17" s="99"/>
      <c r="G17" s="99"/>
      <c r="H17" s="114"/>
      <c r="I17" s="114"/>
      <c r="J17" s="114"/>
      <c r="K17" s="114"/>
      <c r="L17" s="114"/>
      <c r="M17" s="114"/>
      <c r="N17" s="114"/>
    </row>
    <row r="18" spans="1:14" ht="40.5" customHeight="1">
      <c r="A18" s="99"/>
      <c r="B18" s="88"/>
      <c r="C18" s="30" t="s">
        <v>14</v>
      </c>
      <c r="D18" s="62">
        <v>801</v>
      </c>
      <c r="E18" s="62" t="s">
        <v>13</v>
      </c>
      <c r="F18" s="62" t="s">
        <v>13</v>
      </c>
      <c r="G18" s="62" t="s">
        <v>13</v>
      </c>
      <c r="H18" s="64">
        <f aca="true" t="shared" si="7" ref="H18:N18">H22+H23+H24+H25+H26+H29+H30+H31</f>
        <v>768121</v>
      </c>
      <c r="I18" s="64">
        <f t="shared" si="7"/>
        <v>649949.5</v>
      </c>
      <c r="J18" s="64">
        <f t="shared" si="7"/>
        <v>758538.5</v>
      </c>
      <c r="K18" s="64">
        <f t="shared" si="7"/>
        <v>632960.1000000001</v>
      </c>
      <c r="L18" s="64">
        <f t="shared" si="7"/>
        <v>632960.1000000001</v>
      </c>
      <c r="M18" s="64">
        <f t="shared" si="7"/>
        <v>632960.1000000001</v>
      </c>
      <c r="N18" s="64">
        <f t="shared" si="7"/>
        <v>632960.1000000001</v>
      </c>
    </row>
    <row r="19" spans="1:14" ht="52.5">
      <c r="A19" s="99"/>
      <c r="B19" s="88"/>
      <c r="C19" s="30" t="s">
        <v>18</v>
      </c>
      <c r="D19" s="62">
        <v>800</v>
      </c>
      <c r="E19" s="62" t="s">
        <v>13</v>
      </c>
      <c r="F19" s="62" t="s">
        <v>13</v>
      </c>
      <c r="G19" s="62" t="s">
        <v>13</v>
      </c>
      <c r="H19" s="64">
        <v>50689.1</v>
      </c>
      <c r="I19" s="64">
        <v>41269.9</v>
      </c>
      <c r="J19" s="64">
        <v>48308.8</v>
      </c>
      <c r="K19" s="64">
        <v>39514.4</v>
      </c>
      <c r="L19" s="64">
        <v>39514.4</v>
      </c>
      <c r="M19" s="64">
        <v>39514.4</v>
      </c>
      <c r="N19" s="64">
        <v>39514.4</v>
      </c>
    </row>
    <row r="20" spans="1:14" ht="26.25">
      <c r="A20" s="99"/>
      <c r="B20" s="88"/>
      <c r="C20" s="30" t="s">
        <v>19</v>
      </c>
      <c r="D20" s="62">
        <v>802</v>
      </c>
      <c r="E20" s="62" t="s">
        <v>13</v>
      </c>
      <c r="F20" s="62" t="s">
        <v>13</v>
      </c>
      <c r="G20" s="62" t="s">
        <v>13</v>
      </c>
      <c r="H20" s="64">
        <v>56596</v>
      </c>
      <c r="I20" s="64">
        <v>54197</v>
      </c>
      <c r="J20" s="64">
        <v>50853</v>
      </c>
      <c r="K20" s="64">
        <v>50853</v>
      </c>
      <c r="L20" s="64">
        <v>50853</v>
      </c>
      <c r="M20" s="64">
        <v>50853</v>
      </c>
      <c r="N20" s="64">
        <v>50853</v>
      </c>
    </row>
    <row r="21" spans="1:14" ht="66" customHeight="1">
      <c r="A21" s="99"/>
      <c r="B21" s="86"/>
      <c r="C21" s="30" t="s">
        <v>21</v>
      </c>
      <c r="D21" s="62">
        <v>811</v>
      </c>
      <c r="E21" s="62" t="s">
        <v>13</v>
      </c>
      <c r="F21" s="62" t="s">
        <v>13</v>
      </c>
      <c r="G21" s="62" t="s">
        <v>13</v>
      </c>
      <c r="H21" s="64">
        <f aca="true" t="shared" si="8" ref="H21:N21">H32</f>
        <v>0</v>
      </c>
      <c r="I21" s="64">
        <f t="shared" si="8"/>
        <v>0</v>
      </c>
      <c r="J21" s="64">
        <f t="shared" si="8"/>
        <v>0</v>
      </c>
      <c r="K21" s="64">
        <f t="shared" si="8"/>
        <v>0</v>
      </c>
      <c r="L21" s="64">
        <f t="shared" si="8"/>
        <v>0</v>
      </c>
      <c r="M21" s="64">
        <f t="shared" si="8"/>
        <v>0</v>
      </c>
      <c r="N21" s="64">
        <f t="shared" si="8"/>
        <v>0</v>
      </c>
    </row>
    <row r="22" spans="1:14" ht="57.75" customHeight="1">
      <c r="A22" s="95" t="s">
        <v>120</v>
      </c>
      <c r="B22" s="85" t="s">
        <v>144</v>
      </c>
      <c r="C22" s="111" t="s">
        <v>14</v>
      </c>
      <c r="D22" s="92">
        <v>801</v>
      </c>
      <c r="E22" s="62" t="s">
        <v>26</v>
      </c>
      <c r="F22" s="62" t="s">
        <v>27</v>
      </c>
      <c r="G22" s="62">
        <v>610</v>
      </c>
      <c r="H22" s="64">
        <f>330548.4-18.75</f>
        <v>330529.65</v>
      </c>
      <c r="I22" s="62">
        <f>259311.1-35</f>
        <v>259276.1</v>
      </c>
      <c r="J22" s="64">
        <v>301855.5</v>
      </c>
      <c r="K22" s="64">
        <v>252744.7</v>
      </c>
      <c r="L22" s="64">
        <v>252744.7</v>
      </c>
      <c r="M22" s="64">
        <v>252744.7</v>
      </c>
      <c r="N22" s="64">
        <v>252744.7</v>
      </c>
    </row>
    <row r="23" spans="1:14" ht="58.5" customHeight="1">
      <c r="A23" s="115"/>
      <c r="B23" s="88"/>
      <c r="C23" s="112"/>
      <c r="D23" s="93"/>
      <c r="E23" s="62" t="s">
        <v>26</v>
      </c>
      <c r="F23" s="62" t="s">
        <v>27</v>
      </c>
      <c r="G23" s="62">
        <v>620</v>
      </c>
      <c r="H23" s="64">
        <f>435899.8-155.375</f>
        <v>435744.425</v>
      </c>
      <c r="I23" s="62">
        <f>389039.4-20</f>
        <v>389019.4</v>
      </c>
      <c r="J23" s="64">
        <v>455883</v>
      </c>
      <c r="K23" s="64">
        <v>380215.4</v>
      </c>
      <c r="L23" s="64">
        <v>380215.4</v>
      </c>
      <c r="M23" s="64">
        <v>380215.4</v>
      </c>
      <c r="N23" s="64">
        <v>380215.4</v>
      </c>
    </row>
    <row r="24" spans="1:14" ht="46.5" customHeight="1">
      <c r="A24" s="115"/>
      <c r="B24" s="88"/>
      <c r="C24" s="112"/>
      <c r="D24" s="93"/>
      <c r="E24" s="62" t="s">
        <v>26</v>
      </c>
      <c r="F24" s="62" t="s">
        <v>27</v>
      </c>
      <c r="G24" s="62" t="s">
        <v>29</v>
      </c>
      <c r="H24" s="64">
        <v>174.125</v>
      </c>
      <c r="I24" s="62">
        <f>95+20+35</f>
        <v>150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</row>
    <row r="25" spans="1:14" ht="49.5" customHeight="1">
      <c r="A25" s="115"/>
      <c r="B25" s="88"/>
      <c r="C25" s="112"/>
      <c r="D25" s="93"/>
      <c r="E25" s="62" t="s">
        <v>26</v>
      </c>
      <c r="F25" s="62" t="s">
        <v>30</v>
      </c>
      <c r="G25" s="62">
        <v>340</v>
      </c>
      <c r="H25" s="64">
        <v>832.8</v>
      </c>
      <c r="I25" s="62">
        <v>704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</row>
    <row r="26" spans="1:14" ht="45" customHeight="1">
      <c r="A26" s="115"/>
      <c r="B26" s="88"/>
      <c r="C26" s="113"/>
      <c r="D26" s="94"/>
      <c r="E26" s="62" t="s">
        <v>31</v>
      </c>
      <c r="F26" s="62" t="s">
        <v>32</v>
      </c>
      <c r="G26" s="62">
        <v>340</v>
      </c>
      <c r="H26" s="64">
        <v>840</v>
      </c>
      <c r="I26" s="62">
        <v>800</v>
      </c>
      <c r="J26" s="64">
        <v>800</v>
      </c>
      <c r="K26" s="64">
        <v>0</v>
      </c>
      <c r="L26" s="64">
        <v>0</v>
      </c>
      <c r="M26" s="64">
        <v>0</v>
      </c>
      <c r="N26" s="64">
        <v>0</v>
      </c>
    </row>
    <row r="27" spans="1:14" ht="88.5" customHeight="1">
      <c r="A27" s="115"/>
      <c r="B27" s="88"/>
      <c r="C27" s="76" t="s">
        <v>18</v>
      </c>
      <c r="D27" s="62">
        <v>800</v>
      </c>
      <c r="E27" s="62" t="s">
        <v>26</v>
      </c>
      <c r="F27" s="62" t="s">
        <v>132</v>
      </c>
      <c r="G27" s="62">
        <v>620</v>
      </c>
      <c r="H27" s="64">
        <v>50689.1</v>
      </c>
      <c r="I27" s="66">
        <v>41269</v>
      </c>
      <c r="J27" s="64">
        <v>48308.8</v>
      </c>
      <c r="K27" s="64">
        <v>39514.4</v>
      </c>
      <c r="L27" s="64">
        <v>39514.4</v>
      </c>
      <c r="M27" s="64">
        <v>39514.4</v>
      </c>
      <c r="N27" s="64">
        <v>39514.4</v>
      </c>
    </row>
    <row r="28" spans="1:14" ht="222" customHeight="1">
      <c r="A28" s="96"/>
      <c r="B28" s="86"/>
      <c r="C28" s="76" t="s">
        <v>19</v>
      </c>
      <c r="D28" s="62">
        <v>802</v>
      </c>
      <c r="E28" s="62" t="s">
        <v>26</v>
      </c>
      <c r="F28" s="62" t="s">
        <v>132</v>
      </c>
      <c r="G28" s="62">
        <v>610</v>
      </c>
      <c r="H28" s="64">
        <v>56596</v>
      </c>
      <c r="I28" s="67">
        <v>54197</v>
      </c>
      <c r="J28" s="64">
        <v>50853</v>
      </c>
      <c r="K28" s="64">
        <v>50853</v>
      </c>
      <c r="L28" s="64">
        <v>50853</v>
      </c>
      <c r="M28" s="64">
        <v>50853</v>
      </c>
      <c r="N28" s="64">
        <v>50853</v>
      </c>
    </row>
    <row r="29" spans="1:14" ht="291" customHeight="1">
      <c r="A29" s="77" t="s">
        <v>121</v>
      </c>
      <c r="B29" s="76" t="s">
        <v>145</v>
      </c>
      <c r="C29" s="76" t="s">
        <v>14</v>
      </c>
      <c r="D29" s="62">
        <v>801</v>
      </c>
      <c r="E29" s="62" t="s">
        <v>13</v>
      </c>
      <c r="F29" s="62" t="s">
        <v>13</v>
      </c>
      <c r="G29" s="62" t="s">
        <v>13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</row>
    <row r="30" spans="1:14" ht="378" customHeight="1">
      <c r="A30" s="77" t="s">
        <v>122</v>
      </c>
      <c r="B30" s="30" t="s">
        <v>155</v>
      </c>
      <c r="C30" s="76" t="s">
        <v>14</v>
      </c>
      <c r="D30" s="62">
        <v>801</v>
      </c>
      <c r="E30" s="62" t="s">
        <v>13</v>
      </c>
      <c r="F30" s="62" t="s">
        <v>13</v>
      </c>
      <c r="G30" s="62" t="s">
        <v>13</v>
      </c>
      <c r="H30" s="64">
        <v>0</v>
      </c>
      <c r="I30" s="62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</row>
    <row r="31" spans="1:14" ht="48.75" customHeight="1">
      <c r="A31" s="85" t="s">
        <v>131</v>
      </c>
      <c r="B31" s="85" t="s">
        <v>156</v>
      </c>
      <c r="C31" s="76" t="s">
        <v>14</v>
      </c>
      <c r="D31" s="62">
        <v>801</v>
      </c>
      <c r="E31" s="62" t="s">
        <v>13</v>
      </c>
      <c r="F31" s="62" t="s">
        <v>13</v>
      </c>
      <c r="G31" s="62" t="s">
        <v>13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</row>
    <row r="32" spans="1:14" ht="206.25" customHeight="1">
      <c r="A32" s="86"/>
      <c r="B32" s="86"/>
      <c r="C32" s="77" t="s">
        <v>21</v>
      </c>
      <c r="D32" s="62">
        <v>811</v>
      </c>
      <c r="E32" s="62" t="s">
        <v>26</v>
      </c>
      <c r="F32" s="62" t="s">
        <v>35</v>
      </c>
      <c r="G32" s="62">
        <v>414</v>
      </c>
      <c r="H32" s="64">
        <v>0</v>
      </c>
      <c r="I32" s="68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</row>
    <row r="33" spans="1:21" ht="20.25" customHeight="1">
      <c r="A33" s="110" t="s">
        <v>36</v>
      </c>
      <c r="B33" s="110" t="s">
        <v>134</v>
      </c>
      <c r="C33" s="30" t="s">
        <v>12</v>
      </c>
      <c r="D33" s="62" t="s">
        <v>13</v>
      </c>
      <c r="E33" s="62" t="s">
        <v>13</v>
      </c>
      <c r="F33" s="62" t="s">
        <v>13</v>
      </c>
      <c r="G33" s="62" t="s">
        <v>13</v>
      </c>
      <c r="H33" s="65">
        <f aca="true" t="shared" si="9" ref="H33:N33">H34+H35+H36+H37</f>
        <v>6602537.919790001</v>
      </c>
      <c r="I33" s="65">
        <f t="shared" si="9"/>
        <v>6034899.76322</v>
      </c>
      <c r="J33" s="65">
        <f t="shared" si="9"/>
        <v>5686822.200000001</v>
      </c>
      <c r="K33" s="65">
        <f t="shared" si="9"/>
        <v>4975365.8</v>
      </c>
      <c r="L33" s="65">
        <f t="shared" si="9"/>
        <v>4975365.8</v>
      </c>
      <c r="M33" s="65">
        <f t="shared" si="9"/>
        <v>4975365.8</v>
      </c>
      <c r="N33" s="65">
        <f t="shared" si="9"/>
        <v>4975365.8</v>
      </c>
      <c r="O33" s="31">
        <f>H33-'Приложение 4 '!H33</f>
        <v>0</v>
      </c>
      <c r="P33" s="31">
        <f>I33-'Приложение 4 '!I33</f>
        <v>0</v>
      </c>
      <c r="Q33" s="31">
        <f>J33-'Приложение 4 '!J33</f>
        <v>0</v>
      </c>
      <c r="R33" s="31">
        <f>K33-'Приложение 4 '!K33</f>
        <v>0</v>
      </c>
      <c r="S33" s="31">
        <f>L33-'Приложение 4 '!L33</f>
        <v>0</v>
      </c>
      <c r="T33" s="31">
        <f>M33-'Приложение 4 '!M33</f>
        <v>0</v>
      </c>
      <c r="U33" s="31">
        <f>N33-'Приложение 4 '!N33</f>
        <v>0</v>
      </c>
    </row>
    <row r="34" spans="1:16" ht="53.25" customHeight="1">
      <c r="A34" s="110"/>
      <c r="B34" s="110"/>
      <c r="C34" s="30" t="s">
        <v>14</v>
      </c>
      <c r="D34" s="62">
        <v>801</v>
      </c>
      <c r="E34" s="62" t="s">
        <v>13</v>
      </c>
      <c r="F34" s="62" t="s">
        <v>13</v>
      </c>
      <c r="G34" s="62" t="s">
        <v>13</v>
      </c>
      <c r="H34" s="65">
        <f>H38+H39+H40+H41+H42+H43+H44+H45+H46+H47+H48+H49+H50+H51+H52+H53+H54+H55+H57+H58+H56+H59+H60+H62+H64+H65+H66+H67+H68+H69+H73+H74+H75+H76+H77+H78+H79+H80+H81+H82</f>
        <v>6602487.919790001</v>
      </c>
      <c r="I34" s="65">
        <f aca="true" t="shared" si="10" ref="I34:N34">I38+I39+I40+I41+I42+I43+I44+I45+I46+I47+I48+I49+I50+I51+I52+I53+I54+I55+I57+I58+I59+I56+I60+I62+I64+I65+I66+I67+I68+I69+I73+I74+I75+I76+I77+I78+I79+I80+I81+I82</f>
        <v>6004157.26322</v>
      </c>
      <c r="J34" s="65">
        <f t="shared" si="10"/>
        <v>5636514.700000001</v>
      </c>
      <c r="K34" s="65">
        <f t="shared" si="10"/>
        <v>4975365.8</v>
      </c>
      <c r="L34" s="65">
        <f t="shared" si="10"/>
        <v>4975365.8</v>
      </c>
      <c r="M34" s="65">
        <f t="shared" si="10"/>
        <v>4975365.8</v>
      </c>
      <c r="N34" s="65">
        <f t="shared" si="10"/>
        <v>4975365.8</v>
      </c>
      <c r="P34" s="7"/>
    </row>
    <row r="35" spans="1:14" ht="33" customHeight="1">
      <c r="A35" s="110"/>
      <c r="B35" s="110"/>
      <c r="C35" s="30" t="s">
        <v>19</v>
      </c>
      <c r="D35" s="62">
        <v>802</v>
      </c>
      <c r="E35" s="62" t="s">
        <v>13</v>
      </c>
      <c r="F35" s="62" t="s">
        <v>13</v>
      </c>
      <c r="G35" s="62" t="s">
        <v>13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</row>
    <row r="36" spans="1:14" ht="75" customHeight="1">
      <c r="A36" s="110"/>
      <c r="B36" s="110"/>
      <c r="C36" s="30" t="s">
        <v>20</v>
      </c>
      <c r="D36" s="62">
        <v>814</v>
      </c>
      <c r="E36" s="62" t="s">
        <v>13</v>
      </c>
      <c r="F36" s="62" t="s">
        <v>13</v>
      </c>
      <c r="G36" s="62" t="s">
        <v>13</v>
      </c>
      <c r="H36" s="64">
        <v>50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</row>
    <row r="37" spans="1:14" ht="108.75" customHeight="1">
      <c r="A37" s="110"/>
      <c r="B37" s="110"/>
      <c r="C37" s="76" t="s">
        <v>21</v>
      </c>
      <c r="D37" s="62">
        <v>811</v>
      </c>
      <c r="E37" s="62" t="s">
        <v>13</v>
      </c>
      <c r="F37" s="62" t="s">
        <v>13</v>
      </c>
      <c r="G37" s="62" t="s">
        <v>13</v>
      </c>
      <c r="H37" s="64">
        <f aca="true" t="shared" si="11" ref="H37:N37">H70+H71+H72</f>
        <v>0</v>
      </c>
      <c r="I37" s="62">
        <f t="shared" si="11"/>
        <v>30742.5</v>
      </c>
      <c r="J37" s="64">
        <f t="shared" si="11"/>
        <v>50307.5</v>
      </c>
      <c r="K37" s="64">
        <f t="shared" si="11"/>
        <v>0</v>
      </c>
      <c r="L37" s="64">
        <f t="shared" si="11"/>
        <v>0</v>
      </c>
      <c r="M37" s="64">
        <f t="shared" si="11"/>
        <v>0</v>
      </c>
      <c r="N37" s="64">
        <f t="shared" si="11"/>
        <v>0</v>
      </c>
    </row>
    <row r="38" spans="1:14" ht="113.25" customHeight="1">
      <c r="A38" s="85" t="s">
        <v>123</v>
      </c>
      <c r="B38" s="100" t="s">
        <v>146</v>
      </c>
      <c r="C38" s="111" t="s">
        <v>14</v>
      </c>
      <c r="D38" s="92">
        <v>801</v>
      </c>
      <c r="E38" s="62" t="s">
        <v>38</v>
      </c>
      <c r="F38" s="62" t="s">
        <v>39</v>
      </c>
      <c r="G38" s="62">
        <v>630</v>
      </c>
      <c r="H38" s="64">
        <v>34710</v>
      </c>
      <c r="I38" s="64">
        <v>32983.5</v>
      </c>
      <c r="J38" s="64">
        <v>32983.5</v>
      </c>
      <c r="K38" s="64">
        <v>32983.5</v>
      </c>
      <c r="L38" s="64">
        <v>32983.5</v>
      </c>
      <c r="M38" s="64">
        <v>32983.5</v>
      </c>
      <c r="N38" s="64">
        <v>32983.5</v>
      </c>
    </row>
    <row r="39" spans="1:14" ht="96.75" customHeight="1">
      <c r="A39" s="88"/>
      <c r="B39" s="100"/>
      <c r="C39" s="112"/>
      <c r="D39" s="93"/>
      <c r="E39" s="62" t="s">
        <v>38</v>
      </c>
      <c r="F39" s="62" t="s">
        <v>40</v>
      </c>
      <c r="G39" s="62">
        <v>530</v>
      </c>
      <c r="H39" s="64">
        <v>1222524</v>
      </c>
      <c r="I39" s="64">
        <v>1347826</v>
      </c>
      <c r="J39" s="64">
        <v>1286506.4</v>
      </c>
      <c r="K39" s="64">
        <v>1140055</v>
      </c>
      <c r="L39" s="64">
        <v>1140055</v>
      </c>
      <c r="M39" s="64">
        <v>1140055</v>
      </c>
      <c r="N39" s="64">
        <v>1140055</v>
      </c>
    </row>
    <row r="40" spans="1:14" ht="83.25" customHeight="1">
      <c r="A40" s="88"/>
      <c r="B40" s="100"/>
      <c r="C40" s="112"/>
      <c r="D40" s="93"/>
      <c r="E40" s="62" t="s">
        <v>38</v>
      </c>
      <c r="F40" s="62" t="s">
        <v>41</v>
      </c>
      <c r="G40" s="62">
        <v>520</v>
      </c>
      <c r="H40" s="64">
        <v>15377</v>
      </c>
      <c r="I40" s="64">
        <v>15821</v>
      </c>
      <c r="J40" s="64">
        <v>15025.7</v>
      </c>
      <c r="K40" s="64">
        <v>13315.2</v>
      </c>
      <c r="L40" s="64">
        <v>13315.2</v>
      </c>
      <c r="M40" s="64">
        <v>13315.2</v>
      </c>
      <c r="N40" s="64">
        <v>13315.2</v>
      </c>
    </row>
    <row r="41" spans="1:14" ht="48" customHeight="1">
      <c r="A41" s="88"/>
      <c r="B41" s="100"/>
      <c r="C41" s="112"/>
      <c r="D41" s="93"/>
      <c r="E41" s="62" t="s">
        <v>42</v>
      </c>
      <c r="F41" s="62" t="s">
        <v>43</v>
      </c>
      <c r="G41" s="62">
        <v>530</v>
      </c>
      <c r="H41" s="64">
        <v>183821</v>
      </c>
      <c r="I41" s="64">
        <v>196000</v>
      </c>
      <c r="J41" s="64">
        <v>186147.5</v>
      </c>
      <c r="K41" s="64">
        <v>164957.1</v>
      </c>
      <c r="L41" s="64">
        <v>164957.1</v>
      </c>
      <c r="M41" s="64">
        <v>164957.1</v>
      </c>
      <c r="N41" s="64">
        <v>164957.1</v>
      </c>
    </row>
    <row r="42" spans="1:14" ht="168.75" customHeight="1">
      <c r="A42" s="86"/>
      <c r="B42" s="100"/>
      <c r="C42" s="113"/>
      <c r="D42" s="94"/>
      <c r="E42" s="62" t="s">
        <v>44</v>
      </c>
      <c r="F42" s="62" t="s">
        <v>45</v>
      </c>
      <c r="G42" s="62">
        <v>242</v>
      </c>
      <c r="H42" s="64">
        <v>3045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</row>
    <row r="43" spans="1:14" ht="45" customHeight="1">
      <c r="A43" s="85" t="s">
        <v>124</v>
      </c>
      <c r="B43" s="104" t="s">
        <v>157</v>
      </c>
      <c r="C43" s="92" t="s">
        <v>14</v>
      </c>
      <c r="D43" s="92">
        <v>801</v>
      </c>
      <c r="E43" s="62" t="s">
        <v>46</v>
      </c>
      <c r="F43" s="62" t="s">
        <v>47</v>
      </c>
      <c r="G43" s="62">
        <v>520</v>
      </c>
      <c r="H43" s="64">
        <v>33.33186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</row>
    <row r="44" spans="1:14" ht="39" customHeight="1">
      <c r="A44" s="88"/>
      <c r="B44" s="105"/>
      <c r="C44" s="93"/>
      <c r="D44" s="93"/>
      <c r="E44" s="62" t="s">
        <v>46</v>
      </c>
      <c r="F44" s="62" t="s">
        <v>48</v>
      </c>
      <c r="G44" s="62" t="s">
        <v>49</v>
      </c>
      <c r="H44" s="64">
        <v>79728.7</v>
      </c>
      <c r="I44" s="64">
        <f>11598.7+45.7+45193.2+13403+1.4</f>
        <v>70242</v>
      </c>
      <c r="J44" s="64">
        <f>12916.3+45.7+52832.3+13403+0.4</f>
        <v>79197.7</v>
      </c>
      <c r="K44" s="64">
        <f>11599.7+45.7+44782.9+13403+0.4</f>
        <v>69831.7</v>
      </c>
      <c r="L44" s="64">
        <f>11599.7+45.7+44782.9+13403+0.4</f>
        <v>69831.7</v>
      </c>
      <c r="M44" s="64">
        <f>11599.7+45.7+44782.9+13403+0.4</f>
        <v>69831.7</v>
      </c>
      <c r="N44" s="64">
        <f>11599.7+45.7+44782.9+13403+0.4</f>
        <v>69831.7</v>
      </c>
    </row>
    <row r="45" spans="1:14" ht="28.5" customHeight="1">
      <c r="A45" s="88"/>
      <c r="B45" s="105"/>
      <c r="C45" s="93"/>
      <c r="D45" s="93"/>
      <c r="E45" s="62" t="s">
        <v>46</v>
      </c>
      <c r="F45" s="62" t="s">
        <v>50</v>
      </c>
      <c r="G45" s="62">
        <v>610</v>
      </c>
      <c r="H45" s="64">
        <v>302491.2</v>
      </c>
      <c r="I45" s="64">
        <f>255302+2713.7</f>
        <v>258015.7</v>
      </c>
      <c r="J45" s="64">
        <v>280411.4</v>
      </c>
      <c r="K45" s="64">
        <v>243916.7</v>
      </c>
      <c r="L45" s="64">
        <v>243916.7</v>
      </c>
      <c r="M45" s="64">
        <v>243916.7</v>
      </c>
      <c r="N45" s="64">
        <v>243916.7</v>
      </c>
    </row>
    <row r="46" spans="1:14" ht="29.25" customHeight="1">
      <c r="A46" s="88"/>
      <c r="B46" s="105"/>
      <c r="C46" s="93"/>
      <c r="D46" s="93"/>
      <c r="E46" s="62" t="s">
        <v>46</v>
      </c>
      <c r="F46" s="62" t="s">
        <v>51</v>
      </c>
      <c r="G46" s="62">
        <v>530</v>
      </c>
      <c r="H46" s="64">
        <v>3977825</v>
      </c>
      <c r="I46" s="64">
        <v>3566656</v>
      </c>
      <c r="J46" s="64">
        <v>3525984.7</v>
      </c>
      <c r="K46" s="64">
        <v>3124598.9</v>
      </c>
      <c r="L46" s="64">
        <v>3124598.9</v>
      </c>
      <c r="M46" s="64">
        <v>3124598.9</v>
      </c>
      <c r="N46" s="64">
        <v>3124598.9</v>
      </c>
    </row>
    <row r="47" spans="1:14" ht="30" customHeight="1">
      <c r="A47" s="88"/>
      <c r="B47" s="105"/>
      <c r="C47" s="93"/>
      <c r="D47" s="93"/>
      <c r="E47" s="62" t="s">
        <v>52</v>
      </c>
      <c r="F47" s="62" t="s">
        <v>53</v>
      </c>
      <c r="G47" s="62">
        <v>530</v>
      </c>
      <c r="H47" s="64">
        <v>9709</v>
      </c>
      <c r="I47" s="64">
        <v>9347</v>
      </c>
      <c r="J47" s="64">
        <v>8804</v>
      </c>
      <c r="K47" s="64">
        <v>7801.8</v>
      </c>
      <c r="L47" s="64">
        <v>7801.8</v>
      </c>
      <c r="M47" s="64">
        <v>7801.8</v>
      </c>
      <c r="N47" s="64">
        <v>7801.8</v>
      </c>
    </row>
    <row r="48" spans="1:14" ht="21" customHeight="1">
      <c r="A48" s="88"/>
      <c r="B48" s="105"/>
      <c r="C48" s="93"/>
      <c r="D48" s="93"/>
      <c r="E48" s="62" t="s">
        <v>46</v>
      </c>
      <c r="F48" s="62" t="s">
        <v>54</v>
      </c>
      <c r="G48" s="62">
        <v>530</v>
      </c>
      <c r="H48" s="64">
        <v>0</v>
      </c>
      <c r="I48" s="64">
        <v>27076</v>
      </c>
      <c r="J48" s="64">
        <v>25715</v>
      </c>
      <c r="K48" s="64">
        <v>22787.7</v>
      </c>
      <c r="L48" s="64">
        <v>22787.7</v>
      </c>
      <c r="M48" s="64">
        <v>22787.7</v>
      </c>
      <c r="N48" s="64">
        <v>22787.7</v>
      </c>
    </row>
    <row r="49" spans="1:14" ht="20.25" customHeight="1">
      <c r="A49" s="88"/>
      <c r="B49" s="105"/>
      <c r="C49" s="93"/>
      <c r="D49" s="93"/>
      <c r="E49" s="62" t="s">
        <v>46</v>
      </c>
      <c r="F49" s="62" t="s">
        <v>55</v>
      </c>
      <c r="G49" s="62" t="s">
        <v>56</v>
      </c>
      <c r="H49" s="64">
        <f>5988+660</f>
        <v>6648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</row>
    <row r="50" spans="1:14" ht="31.5" customHeight="1">
      <c r="A50" s="88"/>
      <c r="B50" s="105"/>
      <c r="C50" s="93"/>
      <c r="D50" s="93"/>
      <c r="E50" s="62" t="s">
        <v>46</v>
      </c>
      <c r="F50" s="62" t="s">
        <v>57</v>
      </c>
      <c r="G50" s="62" t="s">
        <v>58</v>
      </c>
      <c r="H50" s="64">
        <f>12605.3+3677.5</f>
        <v>16282.8</v>
      </c>
      <c r="I50" s="62">
        <v>2695.8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</row>
    <row r="51" spans="1:14" ht="27" customHeight="1">
      <c r="A51" s="88"/>
      <c r="B51" s="105"/>
      <c r="C51" s="93"/>
      <c r="D51" s="93"/>
      <c r="E51" s="62" t="s">
        <v>26</v>
      </c>
      <c r="F51" s="62" t="s">
        <v>59</v>
      </c>
      <c r="G51" s="62">
        <v>620</v>
      </c>
      <c r="H51" s="64">
        <v>1200</v>
      </c>
      <c r="I51" s="62">
        <v>629.8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</row>
    <row r="52" spans="1:14" ht="26.25">
      <c r="A52" s="88"/>
      <c r="B52" s="105"/>
      <c r="C52" s="93"/>
      <c r="D52" s="93"/>
      <c r="E52" s="62" t="s">
        <v>31</v>
      </c>
      <c r="F52" s="62" t="s">
        <v>60</v>
      </c>
      <c r="G52" s="62" t="s">
        <v>61</v>
      </c>
      <c r="H52" s="64">
        <f>64319.6-H85-H42-H60-H80-H81-H79</f>
        <v>51126.2</v>
      </c>
      <c r="I52" s="64">
        <f>30434.2+11561+9667.3+324.6-164.3</f>
        <v>51822.799999999996</v>
      </c>
      <c r="J52" s="64">
        <f>40200.3+10230.6+31280.4+324.6</f>
        <v>82035.90000000001</v>
      </c>
      <c r="K52" s="64">
        <f>27615.3+6205.1+18571.6+324.6</f>
        <v>52716.6</v>
      </c>
      <c r="L52" s="64">
        <f>27615.3+6205.1+18571.6+324.6</f>
        <v>52716.6</v>
      </c>
      <c r="M52" s="64">
        <f>27615.3+6205.1+18571.6+324.6</f>
        <v>52716.6</v>
      </c>
      <c r="N52" s="64">
        <f>27615.3+6205.1+18571.6+324.6</f>
        <v>52716.6</v>
      </c>
    </row>
    <row r="53" spans="1:14" ht="48" customHeight="1">
      <c r="A53" s="88"/>
      <c r="B53" s="105"/>
      <c r="C53" s="93"/>
      <c r="D53" s="93"/>
      <c r="E53" s="62" t="s">
        <v>46</v>
      </c>
      <c r="F53" s="62" t="s">
        <v>62</v>
      </c>
      <c r="G53" s="62">
        <v>240</v>
      </c>
      <c r="H53" s="69">
        <v>0</v>
      </c>
      <c r="I53" s="70">
        <v>4218.9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</row>
    <row r="54" spans="1:14" ht="45.75" customHeight="1">
      <c r="A54" s="88"/>
      <c r="B54" s="105"/>
      <c r="C54" s="93"/>
      <c r="D54" s="93"/>
      <c r="E54" s="71" t="s">
        <v>31</v>
      </c>
      <c r="F54" s="71" t="s">
        <v>63</v>
      </c>
      <c r="G54" s="71">
        <v>610</v>
      </c>
      <c r="H54" s="69">
        <v>0</v>
      </c>
      <c r="I54" s="70">
        <v>298.1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</row>
    <row r="55" spans="1:14" ht="245.25" customHeight="1">
      <c r="A55" s="88"/>
      <c r="B55" s="105"/>
      <c r="C55" s="93"/>
      <c r="D55" s="93"/>
      <c r="E55" s="71" t="s">
        <v>31</v>
      </c>
      <c r="F55" s="71" t="s">
        <v>63</v>
      </c>
      <c r="G55" s="71">
        <v>610</v>
      </c>
      <c r="H55" s="69">
        <v>0</v>
      </c>
      <c r="I55" s="71">
        <f>280+140</f>
        <v>420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</row>
    <row r="56" spans="1:14" ht="16.5" customHeight="1">
      <c r="A56" s="86"/>
      <c r="B56" s="106"/>
      <c r="C56" s="94"/>
      <c r="D56" s="94"/>
      <c r="E56" s="62" t="s">
        <v>65</v>
      </c>
      <c r="F56" s="62" t="s">
        <v>66</v>
      </c>
      <c r="G56" s="62">
        <v>620</v>
      </c>
      <c r="H56" s="64">
        <v>600</v>
      </c>
      <c r="I56" s="68">
        <v>600</v>
      </c>
      <c r="J56" s="64">
        <v>600</v>
      </c>
      <c r="K56" s="64">
        <v>600</v>
      </c>
      <c r="L56" s="64">
        <v>600</v>
      </c>
      <c r="M56" s="64">
        <v>600</v>
      </c>
      <c r="N56" s="64">
        <v>600</v>
      </c>
    </row>
    <row r="57" spans="1:14" ht="291" customHeight="1">
      <c r="A57" s="77" t="s">
        <v>125</v>
      </c>
      <c r="B57" s="78" t="s">
        <v>147</v>
      </c>
      <c r="C57" s="77" t="s">
        <v>14</v>
      </c>
      <c r="D57" s="62">
        <v>801</v>
      </c>
      <c r="E57" s="71"/>
      <c r="F57" s="71"/>
      <c r="G57" s="71"/>
      <c r="H57" s="69">
        <v>0</v>
      </c>
      <c r="I57" s="71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</row>
    <row r="58" spans="1:14" ht="45" customHeight="1" hidden="1">
      <c r="A58" s="107" t="s">
        <v>128</v>
      </c>
      <c r="B58" s="108" t="s">
        <v>92</v>
      </c>
      <c r="C58" s="107" t="s">
        <v>14</v>
      </c>
      <c r="D58" s="109">
        <v>801</v>
      </c>
      <c r="E58" s="72" t="s">
        <v>46</v>
      </c>
      <c r="F58" s="72" t="s">
        <v>64</v>
      </c>
      <c r="G58" s="72">
        <v>610</v>
      </c>
      <c r="H58" s="73"/>
      <c r="I58" s="72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</row>
    <row r="59" spans="1:14" ht="48.75" customHeight="1" hidden="1">
      <c r="A59" s="107"/>
      <c r="B59" s="108"/>
      <c r="C59" s="107"/>
      <c r="D59" s="109"/>
      <c r="E59" s="72" t="s">
        <v>65</v>
      </c>
      <c r="F59" s="72" t="s">
        <v>66</v>
      </c>
      <c r="G59" s="72">
        <v>620</v>
      </c>
      <c r="H59" s="73"/>
      <c r="I59" s="72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</row>
    <row r="60" spans="1:14" ht="48.75" customHeight="1" hidden="1">
      <c r="A60" s="107"/>
      <c r="B60" s="108"/>
      <c r="C60" s="107"/>
      <c r="D60" s="109"/>
      <c r="E60" s="72" t="s">
        <v>31</v>
      </c>
      <c r="F60" s="72" t="s">
        <v>45</v>
      </c>
      <c r="G60" s="72">
        <v>240</v>
      </c>
      <c r="H60" s="74"/>
      <c r="I60" s="72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</row>
    <row r="61" spans="1:15" ht="52.5" customHeight="1" hidden="1">
      <c r="A61" s="107"/>
      <c r="B61" s="108"/>
      <c r="C61" s="61"/>
      <c r="D61" s="71"/>
      <c r="E61" s="71"/>
      <c r="F61" s="71"/>
      <c r="G61" s="71"/>
      <c r="H61" s="69"/>
      <c r="I61" s="71"/>
      <c r="J61" s="69"/>
      <c r="K61" s="69"/>
      <c r="L61" s="69"/>
      <c r="M61" s="69"/>
      <c r="N61" s="69"/>
      <c r="O61" s="6"/>
    </row>
    <row r="62" spans="1:15" ht="409.5" customHeight="1">
      <c r="A62" s="79" t="s">
        <v>126</v>
      </c>
      <c r="B62" s="89" t="s">
        <v>148</v>
      </c>
      <c r="C62" s="77" t="s">
        <v>14</v>
      </c>
      <c r="D62" s="62">
        <v>801</v>
      </c>
      <c r="E62" s="71" t="s">
        <v>46</v>
      </c>
      <c r="F62" s="71" t="s">
        <v>64</v>
      </c>
      <c r="G62" s="71">
        <v>610</v>
      </c>
      <c r="H62" s="64">
        <f>46380.5</f>
        <v>46380.5</v>
      </c>
      <c r="I62" s="64">
        <f>41888.75+361.25-J78</f>
        <v>41650</v>
      </c>
      <c r="J62" s="64">
        <f>44365.5-J78</f>
        <v>43765.5</v>
      </c>
      <c r="K62" s="64">
        <f>41411.7-K78</f>
        <v>40811.7</v>
      </c>
      <c r="L62" s="64">
        <f>41411.7-L78</f>
        <v>40811.7</v>
      </c>
      <c r="M62" s="64">
        <f>41411.7-M78</f>
        <v>40811.7</v>
      </c>
      <c r="N62" s="64">
        <f>41411.7-N78</f>
        <v>40811.7</v>
      </c>
      <c r="O62" s="44"/>
    </row>
    <row r="63" spans="1:15" ht="82.5" customHeight="1">
      <c r="A63" s="80"/>
      <c r="B63" s="90"/>
      <c r="C63" s="77" t="s">
        <v>20</v>
      </c>
      <c r="D63" s="62">
        <v>814</v>
      </c>
      <c r="E63" s="62" t="s">
        <v>13</v>
      </c>
      <c r="F63" s="62" t="s">
        <v>13</v>
      </c>
      <c r="G63" s="62" t="s">
        <v>13</v>
      </c>
      <c r="H63" s="64">
        <v>50</v>
      </c>
      <c r="I63" s="62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44"/>
    </row>
    <row r="64" spans="1:14" ht="29.25" customHeight="1">
      <c r="A64" s="85" t="s">
        <v>127</v>
      </c>
      <c r="B64" s="85" t="s">
        <v>149</v>
      </c>
      <c r="C64" s="85" t="s">
        <v>14</v>
      </c>
      <c r="D64" s="99">
        <v>801</v>
      </c>
      <c r="E64" s="62" t="s">
        <v>38</v>
      </c>
      <c r="F64" s="62" t="s">
        <v>67</v>
      </c>
      <c r="G64" s="62" t="s">
        <v>68</v>
      </c>
      <c r="H64" s="64">
        <v>450493</v>
      </c>
      <c r="I64" s="64">
        <f>17222.96322+161699.36+26350.14</f>
        <v>205272.46321999998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</row>
    <row r="65" spans="1:14" ht="25.5" customHeight="1">
      <c r="A65" s="88"/>
      <c r="B65" s="88"/>
      <c r="C65" s="88"/>
      <c r="D65" s="99"/>
      <c r="E65" s="62" t="s">
        <v>38</v>
      </c>
      <c r="F65" s="62" t="s">
        <v>57</v>
      </c>
      <c r="G65" s="62">
        <v>520</v>
      </c>
      <c r="H65" s="64">
        <v>1142.68503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</row>
    <row r="66" spans="1:17" s="27" customFormat="1" ht="26.25" customHeight="1">
      <c r="A66" s="88"/>
      <c r="B66" s="88"/>
      <c r="C66" s="88"/>
      <c r="D66" s="99"/>
      <c r="E66" s="62" t="s">
        <v>38</v>
      </c>
      <c r="F66" s="62" t="s">
        <v>55</v>
      </c>
      <c r="G66" s="62">
        <v>520</v>
      </c>
      <c r="H66" s="64">
        <v>401.6029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P66" s="6"/>
      <c r="Q66" s="6"/>
    </row>
    <row r="67" spans="1:17" s="27" customFormat="1" ht="25.5" customHeight="1">
      <c r="A67" s="88"/>
      <c r="B67" s="88"/>
      <c r="C67" s="88"/>
      <c r="D67" s="99"/>
      <c r="E67" s="62" t="s">
        <v>38</v>
      </c>
      <c r="F67" s="62" t="s">
        <v>69</v>
      </c>
      <c r="G67" s="62">
        <v>520</v>
      </c>
      <c r="H67" s="64">
        <f>14107.5+13254</f>
        <v>27361.5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P67" s="6"/>
      <c r="Q67" s="6"/>
    </row>
    <row r="68" spans="1:17" s="27" customFormat="1" ht="24" customHeight="1">
      <c r="A68" s="88"/>
      <c r="B68" s="88"/>
      <c r="C68" s="88"/>
      <c r="D68" s="99"/>
      <c r="E68" s="62" t="s">
        <v>46</v>
      </c>
      <c r="F68" s="62" t="s">
        <v>133</v>
      </c>
      <c r="G68" s="62">
        <v>520</v>
      </c>
      <c r="H68" s="64">
        <v>22101.3</v>
      </c>
      <c r="I68" s="64">
        <v>25413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P68" s="6"/>
      <c r="Q68" s="6"/>
    </row>
    <row r="69" spans="1:17" s="27" customFormat="1" ht="21" customHeight="1">
      <c r="A69" s="88"/>
      <c r="B69" s="88"/>
      <c r="C69" s="86"/>
      <c r="D69" s="99"/>
      <c r="E69" s="62" t="s">
        <v>46</v>
      </c>
      <c r="F69" s="62" t="s">
        <v>72</v>
      </c>
      <c r="G69" s="62">
        <v>520</v>
      </c>
      <c r="H69" s="64">
        <v>1428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P69" s="6"/>
      <c r="Q69" s="6"/>
    </row>
    <row r="70" spans="1:17" s="27" customFormat="1" ht="23.25" customHeight="1">
      <c r="A70" s="88"/>
      <c r="B70" s="88"/>
      <c r="C70" s="100" t="s">
        <v>21</v>
      </c>
      <c r="D70" s="101">
        <v>811</v>
      </c>
      <c r="E70" s="62" t="s">
        <v>46</v>
      </c>
      <c r="F70" s="62" t="s">
        <v>73</v>
      </c>
      <c r="G70" s="62">
        <v>414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P70" s="6"/>
      <c r="Q70" s="6"/>
    </row>
    <row r="71" spans="1:17" s="27" customFormat="1" ht="20.25" customHeight="1">
      <c r="A71" s="88"/>
      <c r="B71" s="88"/>
      <c r="C71" s="100"/>
      <c r="D71" s="102"/>
      <c r="E71" s="62" t="s">
        <v>38</v>
      </c>
      <c r="F71" s="62" t="s">
        <v>67</v>
      </c>
      <c r="G71" s="62">
        <v>410</v>
      </c>
      <c r="H71" s="64">
        <v>0</v>
      </c>
      <c r="I71" s="64">
        <v>30742.5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P71" s="6"/>
      <c r="Q71" s="6"/>
    </row>
    <row r="72" spans="1:17" s="27" customFormat="1" ht="403.5" customHeight="1">
      <c r="A72" s="86"/>
      <c r="B72" s="86"/>
      <c r="C72" s="100"/>
      <c r="D72" s="103"/>
      <c r="E72" s="62" t="s">
        <v>38</v>
      </c>
      <c r="F72" s="62" t="s">
        <v>74</v>
      </c>
      <c r="G72" s="62">
        <v>410</v>
      </c>
      <c r="H72" s="64">
        <v>0</v>
      </c>
      <c r="I72" s="64">
        <v>0</v>
      </c>
      <c r="J72" s="64">
        <v>50307.5</v>
      </c>
      <c r="K72" s="64">
        <v>0</v>
      </c>
      <c r="L72" s="64">
        <v>0</v>
      </c>
      <c r="M72" s="64">
        <v>0</v>
      </c>
      <c r="N72" s="64">
        <v>0</v>
      </c>
      <c r="P72" s="6"/>
      <c r="Q72" s="6"/>
    </row>
    <row r="73" spans="1:17" s="27" customFormat="1" ht="30" customHeight="1" hidden="1">
      <c r="A73" s="85" t="s">
        <v>129</v>
      </c>
      <c r="B73" s="85" t="s">
        <v>150</v>
      </c>
      <c r="C73" s="91" t="s">
        <v>14</v>
      </c>
      <c r="D73" s="92">
        <v>801</v>
      </c>
      <c r="E73" s="62" t="s">
        <v>46</v>
      </c>
      <c r="F73" s="62" t="s">
        <v>75</v>
      </c>
      <c r="G73" s="62">
        <v>530</v>
      </c>
      <c r="H73" s="64">
        <v>95624</v>
      </c>
      <c r="I73" s="64">
        <v>74553</v>
      </c>
      <c r="J73" s="64">
        <v>39536.4</v>
      </c>
      <c r="K73" s="64">
        <v>35035.7</v>
      </c>
      <c r="L73" s="64">
        <v>35035.7</v>
      </c>
      <c r="M73" s="64">
        <v>35035.7</v>
      </c>
      <c r="N73" s="64">
        <v>35035.7</v>
      </c>
      <c r="P73" s="6"/>
      <c r="Q73" s="6"/>
    </row>
    <row r="74" spans="1:17" s="27" customFormat="1" ht="54" customHeight="1">
      <c r="A74" s="88"/>
      <c r="B74" s="88"/>
      <c r="C74" s="91"/>
      <c r="D74" s="93"/>
      <c r="E74" s="62" t="s">
        <v>46</v>
      </c>
      <c r="F74" s="62" t="s">
        <v>76</v>
      </c>
      <c r="G74" s="62">
        <v>520</v>
      </c>
      <c r="H74" s="64">
        <v>18523</v>
      </c>
      <c r="I74" s="64">
        <v>43253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P74" s="6"/>
      <c r="Q74" s="6"/>
    </row>
    <row r="75" spans="1:17" s="27" customFormat="1" ht="61.5" customHeight="1">
      <c r="A75" s="88"/>
      <c r="B75" s="88"/>
      <c r="C75" s="91"/>
      <c r="D75" s="93"/>
      <c r="E75" s="62" t="s">
        <v>46</v>
      </c>
      <c r="F75" s="62" t="s">
        <v>77</v>
      </c>
      <c r="G75" s="62">
        <v>540</v>
      </c>
      <c r="H75" s="64">
        <v>4137</v>
      </c>
      <c r="I75" s="64">
        <v>3696</v>
      </c>
      <c r="J75" s="64">
        <v>3510.2</v>
      </c>
      <c r="K75" s="64">
        <v>3110.7</v>
      </c>
      <c r="L75" s="64">
        <v>3110.7</v>
      </c>
      <c r="M75" s="64">
        <v>3110.7</v>
      </c>
      <c r="N75" s="64">
        <v>3110.7</v>
      </c>
      <c r="P75" s="6"/>
      <c r="Q75" s="6"/>
    </row>
    <row r="76" spans="1:17" s="27" customFormat="1" ht="64.5" customHeight="1">
      <c r="A76" s="88"/>
      <c r="B76" s="88"/>
      <c r="C76" s="91"/>
      <c r="D76" s="93"/>
      <c r="E76" s="62" t="s">
        <v>46</v>
      </c>
      <c r="F76" s="62" t="s">
        <v>78</v>
      </c>
      <c r="G76" s="62">
        <v>350</v>
      </c>
      <c r="H76" s="64">
        <v>500</v>
      </c>
      <c r="I76" s="64">
        <v>500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P76" s="6"/>
      <c r="Q76" s="6"/>
    </row>
    <row r="77" spans="1:17" s="27" customFormat="1" ht="63.75" customHeight="1">
      <c r="A77" s="88"/>
      <c r="B77" s="88"/>
      <c r="C77" s="91"/>
      <c r="D77" s="93"/>
      <c r="E77" s="62" t="s">
        <v>46</v>
      </c>
      <c r="F77" s="62" t="s">
        <v>79</v>
      </c>
      <c r="G77" s="62">
        <v>350</v>
      </c>
      <c r="H77" s="64">
        <v>800</v>
      </c>
      <c r="I77" s="64">
        <v>800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P77" s="6"/>
      <c r="Q77" s="6"/>
    </row>
    <row r="78" spans="1:17" s="27" customFormat="1" ht="57" customHeight="1">
      <c r="A78" s="88"/>
      <c r="B78" s="88"/>
      <c r="C78" s="91"/>
      <c r="D78" s="93"/>
      <c r="E78" s="62" t="s">
        <v>46</v>
      </c>
      <c r="F78" s="62" t="s">
        <v>80</v>
      </c>
      <c r="G78" s="62">
        <v>350</v>
      </c>
      <c r="H78" s="64">
        <v>0</v>
      </c>
      <c r="I78" s="64">
        <f>300+300</f>
        <v>600</v>
      </c>
      <c r="J78" s="64">
        <v>600</v>
      </c>
      <c r="K78" s="64">
        <v>600</v>
      </c>
      <c r="L78" s="64">
        <v>600</v>
      </c>
      <c r="M78" s="64">
        <v>600</v>
      </c>
      <c r="N78" s="64">
        <v>600</v>
      </c>
      <c r="P78" s="6"/>
      <c r="Q78" s="6"/>
    </row>
    <row r="79" spans="1:17" s="27" customFormat="1" ht="50.25" customHeight="1">
      <c r="A79" s="88"/>
      <c r="B79" s="88"/>
      <c r="C79" s="91"/>
      <c r="D79" s="93"/>
      <c r="E79" s="62" t="s">
        <v>31</v>
      </c>
      <c r="F79" s="62" t="s">
        <v>60</v>
      </c>
      <c r="G79" s="62" t="s">
        <v>58</v>
      </c>
      <c r="H79" s="64">
        <f>122.2+75</f>
        <v>197.2</v>
      </c>
      <c r="I79" s="64">
        <v>164.3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P79" s="6"/>
      <c r="Q79" s="6"/>
    </row>
    <row r="80" spans="1:17" s="27" customFormat="1" ht="42.75" customHeight="1">
      <c r="A80" s="88"/>
      <c r="B80" s="88"/>
      <c r="C80" s="91"/>
      <c r="D80" s="93"/>
      <c r="E80" s="62" t="s">
        <v>31</v>
      </c>
      <c r="F80" s="62" t="s">
        <v>45</v>
      </c>
      <c r="G80" s="62">
        <v>320</v>
      </c>
      <c r="H80" s="64">
        <v>880</v>
      </c>
      <c r="I80" s="64">
        <v>800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P80" s="6"/>
      <c r="Q80" s="6"/>
    </row>
    <row r="81" spans="1:14" ht="42" customHeight="1">
      <c r="A81" s="88"/>
      <c r="B81" s="88"/>
      <c r="C81" s="91"/>
      <c r="D81" s="93"/>
      <c r="E81" s="62" t="s">
        <v>31</v>
      </c>
      <c r="F81" s="62" t="s">
        <v>45</v>
      </c>
      <c r="G81" s="62">
        <v>350</v>
      </c>
      <c r="H81" s="64">
        <v>90</v>
      </c>
      <c r="I81" s="64">
        <v>90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</row>
    <row r="82" spans="1:14" ht="252.75" customHeight="1">
      <c r="A82" s="86"/>
      <c r="B82" s="86"/>
      <c r="C82" s="91"/>
      <c r="D82" s="94"/>
      <c r="E82" s="62" t="s">
        <v>65</v>
      </c>
      <c r="F82" s="62" t="s">
        <v>66</v>
      </c>
      <c r="G82" s="62">
        <v>620</v>
      </c>
      <c r="H82" s="64">
        <f>29106.9-1200-600</f>
        <v>27306.9</v>
      </c>
      <c r="I82" s="64">
        <f>23942.7-600-629.8</f>
        <v>22712.9</v>
      </c>
      <c r="J82" s="69">
        <f>26290.8-600</f>
        <v>25690.8</v>
      </c>
      <c r="K82" s="69">
        <f>22843.5-600</f>
        <v>22243.5</v>
      </c>
      <c r="L82" s="69">
        <f>22843.5-600</f>
        <v>22243.5</v>
      </c>
      <c r="M82" s="69">
        <f>22843.5-600</f>
        <v>22243.5</v>
      </c>
      <c r="N82" s="69">
        <f>22843.5-600</f>
        <v>22243.5</v>
      </c>
    </row>
    <row r="83" spans="1:14" ht="12.75">
      <c r="A83" s="95" t="s">
        <v>81</v>
      </c>
      <c r="B83" s="97" t="s">
        <v>82</v>
      </c>
      <c r="C83" s="30" t="s">
        <v>83</v>
      </c>
      <c r="D83" s="75" t="s">
        <v>13</v>
      </c>
      <c r="E83" s="62" t="s">
        <v>13</v>
      </c>
      <c r="F83" s="62" t="s">
        <v>13</v>
      </c>
      <c r="G83" s="62" t="s">
        <v>13</v>
      </c>
      <c r="H83" s="65">
        <f aca="true" t="shared" si="12" ref="H83:N83">H84</f>
        <v>31981.2</v>
      </c>
      <c r="I83" s="65">
        <f t="shared" si="12"/>
        <v>39388.6</v>
      </c>
      <c r="J83" s="65">
        <f t="shared" si="12"/>
        <v>17000</v>
      </c>
      <c r="K83" s="65">
        <f t="shared" si="12"/>
        <v>17000</v>
      </c>
      <c r="L83" s="65">
        <f t="shared" si="12"/>
        <v>17000</v>
      </c>
      <c r="M83" s="65">
        <f t="shared" si="12"/>
        <v>17000</v>
      </c>
      <c r="N83" s="65">
        <f t="shared" si="12"/>
        <v>17000</v>
      </c>
    </row>
    <row r="84" spans="1:15" s="34" customFormat="1" ht="26.25">
      <c r="A84" s="96"/>
      <c r="B84" s="98"/>
      <c r="C84" s="30" t="s">
        <v>14</v>
      </c>
      <c r="D84" s="62">
        <v>801</v>
      </c>
      <c r="E84" s="62" t="s">
        <v>13</v>
      </c>
      <c r="F84" s="62" t="s">
        <v>13</v>
      </c>
      <c r="G84" s="62" t="s">
        <v>13</v>
      </c>
      <c r="H84" s="64">
        <f aca="true" t="shared" si="13" ref="H84:N84">H85+H86</f>
        <v>31981.2</v>
      </c>
      <c r="I84" s="64">
        <f t="shared" si="13"/>
        <v>39388.6</v>
      </c>
      <c r="J84" s="64">
        <f t="shared" si="13"/>
        <v>17000</v>
      </c>
      <c r="K84" s="64">
        <f t="shared" si="13"/>
        <v>17000</v>
      </c>
      <c r="L84" s="64">
        <f t="shared" si="13"/>
        <v>17000</v>
      </c>
      <c r="M84" s="64">
        <f t="shared" si="13"/>
        <v>17000</v>
      </c>
      <c r="N84" s="64">
        <f t="shared" si="13"/>
        <v>17000</v>
      </c>
      <c r="O84" s="33"/>
    </row>
    <row r="85" spans="1:14" ht="135.75" customHeight="1">
      <c r="A85" s="85" t="s">
        <v>130</v>
      </c>
      <c r="B85" s="87" t="s">
        <v>151</v>
      </c>
      <c r="C85" s="81" t="s">
        <v>14</v>
      </c>
      <c r="D85" s="62">
        <v>801</v>
      </c>
      <c r="E85" s="62" t="s">
        <v>31</v>
      </c>
      <c r="F85" s="62" t="s">
        <v>84</v>
      </c>
      <c r="G85" s="62">
        <v>620</v>
      </c>
      <c r="H85" s="64">
        <v>8981.2</v>
      </c>
      <c r="I85" s="64">
        <v>8652.4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</row>
    <row r="86" spans="1:14" ht="405.75" customHeight="1">
      <c r="A86" s="86"/>
      <c r="B86" s="87"/>
      <c r="C86" s="81" t="s">
        <v>14</v>
      </c>
      <c r="D86" s="62">
        <v>801</v>
      </c>
      <c r="E86" s="62" t="s">
        <v>31</v>
      </c>
      <c r="F86" s="62" t="s">
        <v>85</v>
      </c>
      <c r="G86" s="62">
        <v>620</v>
      </c>
      <c r="H86" s="64">
        <f>20700+2300</f>
        <v>23000</v>
      </c>
      <c r="I86" s="64">
        <f>27620.6+3115.6</f>
        <v>30736.199999999997</v>
      </c>
      <c r="J86" s="64">
        <v>17000</v>
      </c>
      <c r="K86" s="64">
        <v>17000</v>
      </c>
      <c r="L86" s="64">
        <v>17000</v>
      </c>
      <c r="M86" s="64">
        <v>17000</v>
      </c>
      <c r="N86" s="64">
        <v>17000</v>
      </c>
    </row>
  </sheetData>
  <sheetProtection/>
  <mergeCells count="58">
    <mergeCell ref="K1:N1"/>
    <mergeCell ref="B2:N2"/>
    <mergeCell ref="A4:A5"/>
    <mergeCell ref="B4:B5"/>
    <mergeCell ref="C4:C5"/>
    <mergeCell ref="D4:G4"/>
    <mergeCell ref="H4:N4"/>
    <mergeCell ref="I16:I17"/>
    <mergeCell ref="J16:J17"/>
    <mergeCell ref="K16:K17"/>
    <mergeCell ref="A7:A15"/>
    <mergeCell ref="B7:B15"/>
    <mergeCell ref="A16:A21"/>
    <mergeCell ref="B16:B21"/>
    <mergeCell ref="D16:D17"/>
    <mergeCell ref="E16:E17"/>
    <mergeCell ref="C16:C17"/>
    <mergeCell ref="L16:L17"/>
    <mergeCell ref="M16:M17"/>
    <mergeCell ref="N16:N17"/>
    <mergeCell ref="A22:A28"/>
    <mergeCell ref="B22:B28"/>
    <mergeCell ref="C22:C26"/>
    <mergeCell ref="D22:D26"/>
    <mergeCell ref="F16:F17"/>
    <mergeCell ref="G16:G17"/>
    <mergeCell ref="H16:H17"/>
    <mergeCell ref="B31:B32"/>
    <mergeCell ref="A33:A37"/>
    <mergeCell ref="B33:B37"/>
    <mergeCell ref="A38:A42"/>
    <mergeCell ref="B38:B42"/>
    <mergeCell ref="C38:C42"/>
    <mergeCell ref="A31:A32"/>
    <mergeCell ref="D38:D42"/>
    <mergeCell ref="A43:A56"/>
    <mergeCell ref="B43:B56"/>
    <mergeCell ref="C43:C56"/>
    <mergeCell ref="D43:D56"/>
    <mergeCell ref="A58:A61"/>
    <mergeCell ref="B58:B61"/>
    <mergeCell ref="C58:C60"/>
    <mergeCell ref="D58:D60"/>
    <mergeCell ref="D73:D82"/>
    <mergeCell ref="A83:A84"/>
    <mergeCell ref="B83:B84"/>
    <mergeCell ref="A64:A72"/>
    <mergeCell ref="B64:B72"/>
    <mergeCell ref="C64:C69"/>
    <mergeCell ref="D64:D69"/>
    <mergeCell ref="C70:C72"/>
    <mergeCell ref="D70:D72"/>
    <mergeCell ref="A85:A86"/>
    <mergeCell ref="B85:B86"/>
    <mergeCell ref="A73:A82"/>
    <mergeCell ref="B73:B82"/>
    <mergeCell ref="B62:B63"/>
    <mergeCell ref="C73:C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6" manualBreakCount="6">
    <brk id="21" max="13" man="1"/>
    <brk id="28" max="13" man="1"/>
    <brk id="30" max="13" man="1"/>
    <brk id="37" max="13" man="1"/>
    <brk id="42" max="13" man="1"/>
    <brk id="8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86"/>
  <sheetViews>
    <sheetView view="pageBreakPreview" zoomScale="87" zoomScaleSheetLayoutView="87" zoomScalePageLayoutView="0" workbookViewId="0" topLeftCell="A58">
      <selection activeCell="H62" sqref="H62"/>
    </sheetView>
  </sheetViews>
  <sheetFormatPr defaultColWidth="9.140625" defaultRowHeight="15"/>
  <cols>
    <col min="1" max="1" width="13.28125" style="6" customWidth="1"/>
    <col min="2" max="2" width="36.8515625" style="5" customWidth="1"/>
    <col min="3" max="3" width="23.28125" style="6" customWidth="1"/>
    <col min="4" max="7" width="9.28125" style="6" bestFit="1" customWidth="1"/>
    <col min="8" max="8" width="11.8515625" style="7" customWidth="1"/>
    <col min="9" max="9" width="13.57421875" style="6" customWidth="1"/>
    <col min="10" max="10" width="11.28125" style="8" customWidth="1"/>
    <col min="11" max="11" width="11.140625" style="8" customWidth="1"/>
    <col min="12" max="12" width="11.7109375" style="7" customWidth="1"/>
    <col min="13" max="13" width="11.140625" style="7" customWidth="1"/>
    <col min="14" max="14" width="11.7109375" style="7" customWidth="1"/>
    <col min="15" max="15" width="10.00390625" style="27" bestFit="1" customWidth="1"/>
    <col min="16" max="17" width="11.140625" style="6" bestFit="1" customWidth="1"/>
    <col min="18" max="16384" width="9.140625" style="6" customWidth="1"/>
  </cols>
  <sheetData>
    <row r="1" spans="11:14" ht="15" customHeight="1">
      <c r="K1" s="118" t="s">
        <v>119</v>
      </c>
      <c r="L1" s="119"/>
      <c r="M1" s="119"/>
      <c r="N1" s="119"/>
    </row>
    <row r="2" spans="2:14" ht="25.5" customHeight="1">
      <c r="B2" s="117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ht="13.5" thickBot="1"/>
    <row r="4" spans="1:14" ht="108.75" customHeight="1">
      <c r="A4" s="122" t="s">
        <v>1</v>
      </c>
      <c r="B4" s="124" t="s">
        <v>2</v>
      </c>
      <c r="C4" s="126" t="s">
        <v>3</v>
      </c>
      <c r="D4" s="126" t="s">
        <v>4</v>
      </c>
      <c r="E4" s="126"/>
      <c r="F4" s="126"/>
      <c r="G4" s="126"/>
      <c r="H4" s="126" t="s">
        <v>5</v>
      </c>
      <c r="I4" s="126"/>
      <c r="J4" s="126"/>
      <c r="K4" s="126"/>
      <c r="L4" s="126"/>
      <c r="M4" s="126"/>
      <c r="N4" s="126"/>
    </row>
    <row r="5" spans="1:16" ht="21.75" customHeight="1" thickBot="1">
      <c r="A5" s="123"/>
      <c r="B5" s="125"/>
      <c r="C5" s="126"/>
      <c r="D5" s="2" t="s">
        <v>6</v>
      </c>
      <c r="E5" s="2" t="s">
        <v>7</v>
      </c>
      <c r="F5" s="2" t="s">
        <v>8</v>
      </c>
      <c r="G5" s="2" t="s">
        <v>9</v>
      </c>
      <c r="H5" s="9">
        <v>2014</v>
      </c>
      <c r="I5" s="9">
        <v>2015</v>
      </c>
      <c r="J5" s="9">
        <v>2016</v>
      </c>
      <c r="K5" s="9">
        <v>2017</v>
      </c>
      <c r="L5" s="9">
        <v>2018</v>
      </c>
      <c r="M5" s="9">
        <v>2019</v>
      </c>
      <c r="N5" s="9">
        <v>2020</v>
      </c>
      <c r="P5" s="7"/>
    </row>
    <row r="6" spans="1:14" ht="13.5" thickBot="1">
      <c r="A6" s="28">
        <v>1</v>
      </c>
      <c r="B6" s="29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</row>
    <row r="7" spans="1:14" ht="12.75">
      <c r="A7" s="128" t="s">
        <v>10</v>
      </c>
      <c r="B7" s="130" t="s">
        <v>11</v>
      </c>
      <c r="C7" s="30" t="s">
        <v>12</v>
      </c>
      <c r="D7" s="2" t="s">
        <v>13</v>
      </c>
      <c r="E7" s="2" t="s">
        <v>13</v>
      </c>
      <c r="F7" s="2" t="s">
        <v>13</v>
      </c>
      <c r="G7" s="2" t="s">
        <v>13</v>
      </c>
      <c r="H7" s="47">
        <f>H8+H12+H13+H14+H15</f>
        <v>7509925.2197900005</v>
      </c>
      <c r="I7" s="47">
        <f aca="true" t="shared" si="0" ref="I7:N7">I8+I12+I13+I14+I15</f>
        <v>6819704.76322</v>
      </c>
      <c r="J7" s="47">
        <f t="shared" si="0"/>
        <v>6561522.500000001</v>
      </c>
      <c r="K7" s="47">
        <f t="shared" si="0"/>
        <v>5715693.300000001</v>
      </c>
      <c r="L7" s="47">
        <f t="shared" si="0"/>
        <v>5715693.300000001</v>
      </c>
      <c r="M7" s="47">
        <f t="shared" si="0"/>
        <v>5715693.300000001</v>
      </c>
      <c r="N7" s="47">
        <f t="shared" si="0"/>
        <v>5715693.300000001</v>
      </c>
    </row>
    <row r="8" spans="1:15" ht="36.75" customHeight="1">
      <c r="A8" s="129"/>
      <c r="B8" s="131"/>
      <c r="C8" s="30" t="s">
        <v>14</v>
      </c>
      <c r="D8" s="2">
        <v>801</v>
      </c>
      <c r="E8" s="2" t="s">
        <v>13</v>
      </c>
      <c r="F8" s="2" t="s">
        <v>13</v>
      </c>
      <c r="G8" s="2" t="s">
        <v>13</v>
      </c>
      <c r="H8" s="1">
        <f>H9</f>
        <v>7402590.119790001</v>
      </c>
      <c r="I8" s="1">
        <f aca="true" t="shared" si="1" ref="I8:N8">I9</f>
        <v>6693495.36322</v>
      </c>
      <c r="J8" s="1">
        <f t="shared" si="1"/>
        <v>6412053.200000001</v>
      </c>
      <c r="K8" s="1">
        <f t="shared" si="1"/>
        <v>5625325.9</v>
      </c>
      <c r="L8" s="1">
        <f t="shared" si="1"/>
        <v>5625325.9</v>
      </c>
      <c r="M8" s="1">
        <f t="shared" si="1"/>
        <v>5625325.9</v>
      </c>
      <c r="N8" s="1">
        <f t="shared" si="1"/>
        <v>5625325.9</v>
      </c>
      <c r="O8" s="31"/>
    </row>
    <row r="9" spans="1:17" ht="12.75">
      <c r="A9" s="129"/>
      <c r="B9" s="131"/>
      <c r="C9" s="30" t="s">
        <v>15</v>
      </c>
      <c r="D9" s="2">
        <v>801</v>
      </c>
      <c r="E9" s="2" t="s">
        <v>13</v>
      </c>
      <c r="F9" s="2" t="s">
        <v>13</v>
      </c>
      <c r="G9" s="2" t="s">
        <v>13</v>
      </c>
      <c r="H9" s="1">
        <f>H18+H34+H84</f>
        <v>7402590.119790001</v>
      </c>
      <c r="I9" s="1">
        <f aca="true" t="shared" si="2" ref="I9:N9">I18+I34+I84</f>
        <v>6693495.36322</v>
      </c>
      <c r="J9" s="1">
        <f t="shared" si="2"/>
        <v>6412053.200000001</v>
      </c>
      <c r="K9" s="1">
        <f t="shared" si="2"/>
        <v>5625325.9</v>
      </c>
      <c r="L9" s="1">
        <f t="shared" si="2"/>
        <v>5625325.9</v>
      </c>
      <c r="M9" s="1">
        <f t="shared" si="2"/>
        <v>5625325.9</v>
      </c>
      <c r="N9" s="1">
        <f t="shared" si="2"/>
        <v>5625325.9</v>
      </c>
      <c r="P9" s="7"/>
      <c r="Q9" s="7"/>
    </row>
    <row r="10" spans="1:14" ht="102" customHeight="1" hidden="1">
      <c r="A10" s="129"/>
      <c r="B10" s="131"/>
      <c r="C10" s="30" t="s">
        <v>16</v>
      </c>
      <c r="D10" s="2">
        <v>801</v>
      </c>
      <c r="E10" s="2" t="s">
        <v>13</v>
      </c>
      <c r="F10" s="2" t="s">
        <v>13</v>
      </c>
      <c r="G10" s="2" t="s">
        <v>13</v>
      </c>
      <c r="H10" s="25">
        <v>33194</v>
      </c>
      <c r="I10" s="25">
        <f>27281.3+2747.6+113.7</f>
        <v>30142.6</v>
      </c>
      <c r="J10" s="25">
        <f>27670.7+2556.2+113.7</f>
        <v>30340.600000000002</v>
      </c>
      <c r="K10" s="25">
        <v>30340.600000000002</v>
      </c>
      <c r="L10" s="25">
        <v>30340.600000000002</v>
      </c>
      <c r="M10" s="25">
        <v>30340.600000000002</v>
      </c>
      <c r="N10" s="25">
        <v>30340.600000000002</v>
      </c>
    </row>
    <row r="11" spans="1:14" ht="96.75" customHeight="1" hidden="1">
      <c r="A11" s="129"/>
      <c r="B11" s="131"/>
      <c r="C11" s="30" t="s">
        <v>17</v>
      </c>
      <c r="D11" s="2">
        <v>801</v>
      </c>
      <c r="E11" s="2" t="s">
        <v>13</v>
      </c>
      <c r="F11" s="2" t="s">
        <v>13</v>
      </c>
      <c r="G11" s="2" t="s">
        <v>13</v>
      </c>
      <c r="H11" s="25">
        <v>8323.9</v>
      </c>
      <c r="I11" s="25">
        <f>5446.4+457.4</f>
        <v>5903.799999999999</v>
      </c>
      <c r="J11" s="25">
        <f>6009.8+411.3</f>
        <v>6421.1</v>
      </c>
      <c r="K11" s="25">
        <f>6121.8+821.1</f>
        <v>6942.900000000001</v>
      </c>
      <c r="L11" s="25">
        <f>6121.8+821.1</f>
        <v>6942.900000000001</v>
      </c>
      <c r="M11" s="25">
        <f>6121.8+821.1</f>
        <v>6942.900000000001</v>
      </c>
      <c r="N11" s="25">
        <f>6121.8+821.1</f>
        <v>6942.900000000001</v>
      </c>
    </row>
    <row r="12" spans="1:14" ht="52.5">
      <c r="A12" s="129"/>
      <c r="B12" s="131"/>
      <c r="C12" s="30" t="s">
        <v>18</v>
      </c>
      <c r="D12" s="2">
        <v>800</v>
      </c>
      <c r="E12" s="2" t="s">
        <v>13</v>
      </c>
      <c r="F12" s="2" t="s">
        <v>13</v>
      </c>
      <c r="G12" s="2" t="s">
        <v>13</v>
      </c>
      <c r="H12" s="1">
        <f aca="true" t="shared" si="3" ref="H12:N13">H19</f>
        <v>50689.1</v>
      </c>
      <c r="I12" s="1">
        <f t="shared" si="3"/>
        <v>41269.9</v>
      </c>
      <c r="J12" s="1">
        <f t="shared" si="3"/>
        <v>48308.8</v>
      </c>
      <c r="K12" s="1">
        <f t="shared" si="3"/>
        <v>39514.4</v>
      </c>
      <c r="L12" s="1">
        <f t="shared" si="3"/>
        <v>39514.4</v>
      </c>
      <c r="M12" s="1">
        <f t="shared" si="3"/>
        <v>39514.4</v>
      </c>
      <c r="N12" s="1">
        <f t="shared" si="3"/>
        <v>39514.4</v>
      </c>
    </row>
    <row r="13" spans="1:14" ht="26.25">
      <c r="A13" s="129"/>
      <c r="B13" s="131"/>
      <c r="C13" s="30" t="s">
        <v>19</v>
      </c>
      <c r="D13" s="2">
        <v>802</v>
      </c>
      <c r="E13" s="2" t="s">
        <v>13</v>
      </c>
      <c r="F13" s="2" t="s">
        <v>13</v>
      </c>
      <c r="G13" s="2" t="s">
        <v>13</v>
      </c>
      <c r="H13" s="1">
        <f t="shared" si="3"/>
        <v>56596</v>
      </c>
      <c r="I13" s="1">
        <f t="shared" si="3"/>
        <v>54197</v>
      </c>
      <c r="J13" s="1">
        <f t="shared" si="3"/>
        <v>50853</v>
      </c>
      <c r="K13" s="1">
        <f t="shared" si="3"/>
        <v>50853</v>
      </c>
      <c r="L13" s="1">
        <f t="shared" si="3"/>
        <v>50853</v>
      </c>
      <c r="M13" s="1">
        <f t="shared" si="3"/>
        <v>50853</v>
      </c>
      <c r="N13" s="1">
        <f t="shared" si="3"/>
        <v>50853</v>
      </c>
    </row>
    <row r="14" spans="1:14" ht="52.5">
      <c r="A14" s="129"/>
      <c r="B14" s="131"/>
      <c r="C14" s="30" t="s">
        <v>20</v>
      </c>
      <c r="D14" s="2">
        <v>814</v>
      </c>
      <c r="E14" s="2" t="s">
        <v>13</v>
      </c>
      <c r="F14" s="2" t="s">
        <v>13</v>
      </c>
      <c r="G14" s="2" t="s">
        <v>13</v>
      </c>
      <c r="H14" s="1">
        <f aca="true" t="shared" si="4" ref="H14:N14">H36</f>
        <v>50</v>
      </c>
      <c r="I14" s="2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</row>
    <row r="15" spans="1:14" ht="67.5" customHeight="1">
      <c r="A15" s="129"/>
      <c r="B15" s="131"/>
      <c r="C15" s="30" t="s">
        <v>21</v>
      </c>
      <c r="D15" s="2">
        <v>811</v>
      </c>
      <c r="E15" s="2" t="s">
        <v>13</v>
      </c>
      <c r="F15" s="2" t="s">
        <v>13</v>
      </c>
      <c r="G15" s="2" t="s">
        <v>13</v>
      </c>
      <c r="H15" s="1">
        <f aca="true" t="shared" si="5" ref="H15:N15">H21+H37</f>
        <v>0</v>
      </c>
      <c r="I15" s="2">
        <f t="shared" si="5"/>
        <v>30742.5</v>
      </c>
      <c r="J15" s="1">
        <f t="shared" si="5"/>
        <v>50307.5</v>
      </c>
      <c r="K15" s="1">
        <f t="shared" si="5"/>
        <v>0</v>
      </c>
      <c r="L15" s="1">
        <f t="shared" si="5"/>
        <v>0</v>
      </c>
      <c r="M15" s="1">
        <f t="shared" si="5"/>
        <v>0</v>
      </c>
      <c r="N15" s="1">
        <f t="shared" si="5"/>
        <v>0</v>
      </c>
    </row>
    <row r="16" spans="1:15" s="34" customFormat="1" ht="12.75" customHeight="1">
      <c r="A16" s="126" t="s">
        <v>22</v>
      </c>
      <c r="B16" s="132" t="s">
        <v>23</v>
      </c>
      <c r="C16" s="32" t="s">
        <v>24</v>
      </c>
      <c r="D16" s="126" t="s">
        <v>13</v>
      </c>
      <c r="E16" s="126" t="s">
        <v>13</v>
      </c>
      <c r="F16" s="126" t="s">
        <v>13</v>
      </c>
      <c r="G16" s="126" t="s">
        <v>13</v>
      </c>
      <c r="H16" s="127">
        <f aca="true" t="shared" si="6" ref="H16:N16">H18+H19+H20+H21</f>
        <v>875406.1</v>
      </c>
      <c r="I16" s="127">
        <f t="shared" si="6"/>
        <v>745416.4</v>
      </c>
      <c r="J16" s="127">
        <f t="shared" si="6"/>
        <v>857700.3</v>
      </c>
      <c r="K16" s="127">
        <f t="shared" si="6"/>
        <v>723327.5000000001</v>
      </c>
      <c r="L16" s="127">
        <f t="shared" si="6"/>
        <v>723327.5000000001</v>
      </c>
      <c r="M16" s="127">
        <f t="shared" si="6"/>
        <v>723327.5000000001</v>
      </c>
      <c r="N16" s="127">
        <f t="shared" si="6"/>
        <v>723327.5000000001</v>
      </c>
      <c r="O16" s="33"/>
    </row>
    <row r="17" spans="1:14" ht="15" customHeight="1">
      <c r="A17" s="126"/>
      <c r="B17" s="132"/>
      <c r="C17" s="30" t="s">
        <v>25</v>
      </c>
      <c r="D17" s="126"/>
      <c r="E17" s="126"/>
      <c r="F17" s="126"/>
      <c r="G17" s="126"/>
      <c r="H17" s="127"/>
      <c r="I17" s="127"/>
      <c r="J17" s="127"/>
      <c r="K17" s="127"/>
      <c r="L17" s="127"/>
      <c r="M17" s="127"/>
      <c r="N17" s="127"/>
    </row>
    <row r="18" spans="1:14" ht="40.5" customHeight="1">
      <c r="A18" s="126"/>
      <c r="B18" s="132"/>
      <c r="C18" s="30" t="s">
        <v>14</v>
      </c>
      <c r="D18" s="2">
        <v>801</v>
      </c>
      <c r="E18" s="2" t="s">
        <v>13</v>
      </c>
      <c r="F18" s="2" t="s">
        <v>13</v>
      </c>
      <c r="G18" s="2" t="s">
        <v>13</v>
      </c>
      <c r="H18" s="1">
        <f aca="true" t="shared" si="7" ref="H18:N18">H22+H23+H24+H25+H26+H29+H30+H31</f>
        <v>768121</v>
      </c>
      <c r="I18" s="1">
        <f t="shared" si="7"/>
        <v>649949.5</v>
      </c>
      <c r="J18" s="1">
        <f t="shared" si="7"/>
        <v>758538.5</v>
      </c>
      <c r="K18" s="1">
        <f t="shared" si="7"/>
        <v>632960.1000000001</v>
      </c>
      <c r="L18" s="1">
        <f t="shared" si="7"/>
        <v>632960.1000000001</v>
      </c>
      <c r="M18" s="1">
        <f t="shared" si="7"/>
        <v>632960.1000000001</v>
      </c>
      <c r="N18" s="1">
        <f t="shared" si="7"/>
        <v>632960.1000000001</v>
      </c>
    </row>
    <row r="19" spans="1:14" ht="52.5">
      <c r="A19" s="126"/>
      <c r="B19" s="132"/>
      <c r="C19" s="30" t="s">
        <v>18</v>
      </c>
      <c r="D19" s="2">
        <v>800</v>
      </c>
      <c r="E19" s="2" t="s">
        <v>13</v>
      </c>
      <c r="F19" s="2" t="s">
        <v>13</v>
      </c>
      <c r="G19" s="2" t="s">
        <v>13</v>
      </c>
      <c r="H19" s="1">
        <v>50689.1</v>
      </c>
      <c r="I19" s="1">
        <v>41269.9</v>
      </c>
      <c r="J19" s="1">
        <v>48308.8</v>
      </c>
      <c r="K19" s="1">
        <v>39514.4</v>
      </c>
      <c r="L19" s="1">
        <v>39514.4</v>
      </c>
      <c r="M19" s="1">
        <v>39514.4</v>
      </c>
      <c r="N19" s="1">
        <v>39514.4</v>
      </c>
    </row>
    <row r="20" spans="1:14" ht="26.25">
      <c r="A20" s="126"/>
      <c r="B20" s="132"/>
      <c r="C20" s="30" t="s">
        <v>19</v>
      </c>
      <c r="D20" s="2">
        <v>802</v>
      </c>
      <c r="E20" s="2" t="s">
        <v>13</v>
      </c>
      <c r="F20" s="2" t="s">
        <v>13</v>
      </c>
      <c r="G20" s="2" t="s">
        <v>13</v>
      </c>
      <c r="H20" s="1">
        <v>56596</v>
      </c>
      <c r="I20" s="1">
        <v>54197</v>
      </c>
      <c r="J20" s="1">
        <v>50853</v>
      </c>
      <c r="K20" s="1">
        <v>50853</v>
      </c>
      <c r="L20" s="1">
        <v>50853</v>
      </c>
      <c r="M20" s="1">
        <v>50853</v>
      </c>
      <c r="N20" s="1">
        <v>50853</v>
      </c>
    </row>
    <row r="21" spans="1:14" ht="66" customHeight="1">
      <c r="A21" s="126"/>
      <c r="B21" s="132"/>
      <c r="C21" s="35" t="s">
        <v>21</v>
      </c>
      <c r="D21" s="13">
        <v>811</v>
      </c>
      <c r="E21" s="2" t="s">
        <v>13</v>
      </c>
      <c r="F21" s="2" t="s">
        <v>13</v>
      </c>
      <c r="G21" s="2" t="s">
        <v>13</v>
      </c>
      <c r="H21" s="1">
        <f aca="true" t="shared" si="8" ref="H21:N21">H32</f>
        <v>0</v>
      </c>
      <c r="I21" s="1">
        <f t="shared" si="8"/>
        <v>0</v>
      </c>
      <c r="J21" s="1">
        <f t="shared" si="8"/>
        <v>0</v>
      </c>
      <c r="K21" s="1">
        <f t="shared" si="8"/>
        <v>0</v>
      </c>
      <c r="L21" s="1">
        <f t="shared" si="8"/>
        <v>0</v>
      </c>
      <c r="M21" s="1">
        <f t="shared" si="8"/>
        <v>0</v>
      </c>
      <c r="N21" s="1">
        <f t="shared" si="8"/>
        <v>0</v>
      </c>
    </row>
    <row r="22" spans="1:14" ht="57.75" customHeight="1">
      <c r="A22" s="129" t="s">
        <v>120</v>
      </c>
      <c r="B22" s="131" t="s">
        <v>86</v>
      </c>
      <c r="C22" s="135" t="s">
        <v>14</v>
      </c>
      <c r="D22" s="92">
        <v>801</v>
      </c>
      <c r="E22" s="2" t="s">
        <v>26</v>
      </c>
      <c r="F22" s="2" t="s">
        <v>27</v>
      </c>
      <c r="G22" s="2">
        <v>610</v>
      </c>
      <c r="H22" s="1">
        <f>330548.4-18.75</f>
        <v>330529.65</v>
      </c>
      <c r="I22" s="2">
        <f>259311.1-35</f>
        <v>259276.1</v>
      </c>
      <c r="J22" s="1">
        <v>301855.5</v>
      </c>
      <c r="K22" s="1">
        <v>252744.7</v>
      </c>
      <c r="L22" s="1">
        <v>252744.7</v>
      </c>
      <c r="M22" s="1">
        <v>252744.7</v>
      </c>
      <c r="N22" s="1">
        <v>252744.7</v>
      </c>
    </row>
    <row r="23" spans="1:14" ht="58.5" customHeight="1">
      <c r="A23" s="129"/>
      <c r="B23" s="131"/>
      <c r="C23" s="136"/>
      <c r="D23" s="93"/>
      <c r="E23" s="2" t="s">
        <v>26</v>
      </c>
      <c r="F23" s="2" t="s">
        <v>27</v>
      </c>
      <c r="G23" s="2">
        <v>620</v>
      </c>
      <c r="H23" s="1">
        <f>435899.8-155.375</f>
        <v>435744.425</v>
      </c>
      <c r="I23" s="2">
        <f>389039.4-20</f>
        <v>389019.4</v>
      </c>
      <c r="J23" s="1">
        <v>455883</v>
      </c>
      <c r="K23" s="1">
        <v>380215.4</v>
      </c>
      <c r="L23" s="1">
        <v>380215.4</v>
      </c>
      <c r="M23" s="1">
        <v>380215.4</v>
      </c>
      <c r="N23" s="1">
        <v>380215.4</v>
      </c>
    </row>
    <row r="24" spans="1:14" ht="46.5" customHeight="1">
      <c r="A24" s="129"/>
      <c r="B24" s="131"/>
      <c r="C24" s="136"/>
      <c r="D24" s="93"/>
      <c r="E24" s="2" t="s">
        <v>26</v>
      </c>
      <c r="F24" s="2" t="s">
        <v>28</v>
      </c>
      <c r="G24" s="2" t="s">
        <v>29</v>
      </c>
      <c r="H24" s="1">
        <v>174.125</v>
      </c>
      <c r="I24" s="2">
        <f>95+20+35</f>
        <v>150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49.5" customHeight="1">
      <c r="A25" s="129"/>
      <c r="B25" s="131"/>
      <c r="C25" s="136"/>
      <c r="D25" s="93"/>
      <c r="E25" s="2" t="s">
        <v>26</v>
      </c>
      <c r="F25" s="2" t="s">
        <v>30</v>
      </c>
      <c r="G25" s="2">
        <v>340</v>
      </c>
      <c r="H25" s="1">
        <v>832.8</v>
      </c>
      <c r="I25" s="2">
        <v>704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45" customHeight="1">
      <c r="A26" s="129"/>
      <c r="B26" s="131"/>
      <c r="C26" s="137"/>
      <c r="D26" s="94"/>
      <c r="E26" s="2" t="s">
        <v>31</v>
      </c>
      <c r="F26" s="2" t="s">
        <v>32</v>
      </c>
      <c r="G26" s="2">
        <v>340</v>
      </c>
      <c r="H26" s="1">
        <v>840</v>
      </c>
      <c r="I26" s="2">
        <v>800</v>
      </c>
      <c r="J26" s="1">
        <v>800</v>
      </c>
      <c r="K26" s="1">
        <v>0</v>
      </c>
      <c r="L26" s="1">
        <v>0</v>
      </c>
      <c r="M26" s="1">
        <v>0</v>
      </c>
      <c r="N26" s="1">
        <v>0</v>
      </c>
    </row>
    <row r="27" spans="1:14" ht="88.5" customHeight="1">
      <c r="A27" s="129"/>
      <c r="B27" s="131"/>
      <c r="C27" s="30" t="s">
        <v>18</v>
      </c>
      <c r="D27" s="2">
        <v>800</v>
      </c>
      <c r="E27" s="2" t="s">
        <v>26</v>
      </c>
      <c r="F27" s="2" t="s">
        <v>33</v>
      </c>
      <c r="G27" s="2">
        <v>620</v>
      </c>
      <c r="H27" s="1">
        <v>50689.1</v>
      </c>
      <c r="I27" s="10">
        <v>41269</v>
      </c>
      <c r="J27" s="1">
        <v>48308.8</v>
      </c>
      <c r="K27" s="1">
        <v>39514.4</v>
      </c>
      <c r="L27" s="1">
        <v>39514.4</v>
      </c>
      <c r="M27" s="1">
        <v>39514.4</v>
      </c>
      <c r="N27" s="1">
        <v>39514.4</v>
      </c>
    </row>
    <row r="28" spans="1:14" ht="66" customHeight="1" thickBot="1">
      <c r="A28" s="133"/>
      <c r="B28" s="134"/>
      <c r="C28" s="30" t="s">
        <v>19</v>
      </c>
      <c r="D28" s="2">
        <v>802</v>
      </c>
      <c r="E28" s="2" t="s">
        <v>26</v>
      </c>
      <c r="F28" s="2" t="s">
        <v>34</v>
      </c>
      <c r="G28" s="2">
        <v>610</v>
      </c>
      <c r="H28" s="1">
        <v>56596</v>
      </c>
      <c r="I28" s="11">
        <v>54197</v>
      </c>
      <c r="J28" s="1">
        <v>50853</v>
      </c>
      <c r="K28" s="1">
        <v>50853</v>
      </c>
      <c r="L28" s="1">
        <v>50853</v>
      </c>
      <c r="M28" s="1">
        <v>50853</v>
      </c>
      <c r="N28" s="1">
        <v>50853</v>
      </c>
    </row>
    <row r="29" spans="1:14" ht="213" customHeight="1" thickBot="1">
      <c r="A29" s="36" t="s">
        <v>121</v>
      </c>
      <c r="B29" s="37" t="s">
        <v>87</v>
      </c>
      <c r="C29" s="35" t="s">
        <v>14</v>
      </c>
      <c r="D29" s="13">
        <v>801</v>
      </c>
      <c r="E29" s="13" t="s">
        <v>13</v>
      </c>
      <c r="F29" s="13" t="s">
        <v>13</v>
      </c>
      <c r="G29" s="13" t="s">
        <v>13</v>
      </c>
      <c r="H29" s="12">
        <v>0</v>
      </c>
      <c r="I29" s="13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279.75" customHeight="1">
      <c r="A30" s="36" t="s">
        <v>122</v>
      </c>
      <c r="B30" s="38" t="s">
        <v>88</v>
      </c>
      <c r="C30" s="30" t="s">
        <v>14</v>
      </c>
      <c r="D30" s="2">
        <v>801</v>
      </c>
      <c r="E30" s="2" t="s">
        <v>13</v>
      </c>
      <c r="F30" s="2" t="s">
        <v>13</v>
      </c>
      <c r="G30" s="2" t="s">
        <v>13</v>
      </c>
      <c r="H30" s="1">
        <v>0</v>
      </c>
      <c r="I30" s="2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7.25" customHeight="1">
      <c r="A31" s="49" t="s">
        <v>131</v>
      </c>
      <c r="B31" s="140" t="s">
        <v>89</v>
      </c>
      <c r="C31" s="30" t="s">
        <v>14</v>
      </c>
      <c r="D31" s="2">
        <v>801</v>
      </c>
      <c r="E31" s="2" t="s">
        <v>13</v>
      </c>
      <c r="F31" s="2" t="s">
        <v>13</v>
      </c>
      <c r="G31" s="2" t="s">
        <v>13</v>
      </c>
      <c r="H31" s="1">
        <v>0</v>
      </c>
      <c r="I31" s="2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66.75" customHeight="1" thickBot="1">
      <c r="A32" s="39"/>
      <c r="B32" s="141"/>
      <c r="C32" s="40" t="s">
        <v>21</v>
      </c>
      <c r="D32" s="13">
        <v>811</v>
      </c>
      <c r="E32" s="2" t="s">
        <v>26</v>
      </c>
      <c r="F32" s="2" t="s">
        <v>35</v>
      </c>
      <c r="G32" s="2">
        <v>414</v>
      </c>
      <c r="H32" s="1">
        <v>0</v>
      </c>
      <c r="I32" s="26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2.75">
      <c r="A33" s="128" t="s">
        <v>36</v>
      </c>
      <c r="B33" s="130" t="s">
        <v>37</v>
      </c>
      <c r="C33" s="30" t="s">
        <v>12</v>
      </c>
      <c r="D33" s="2" t="s">
        <v>13</v>
      </c>
      <c r="E33" s="2" t="s">
        <v>13</v>
      </c>
      <c r="F33" s="2" t="s">
        <v>13</v>
      </c>
      <c r="G33" s="2" t="s">
        <v>13</v>
      </c>
      <c r="H33" s="25">
        <f aca="true" t="shared" si="9" ref="H33:N33">H34+H35+H36+H37</f>
        <v>6602537.919790001</v>
      </c>
      <c r="I33" s="25">
        <f t="shared" si="9"/>
        <v>6034899.76322</v>
      </c>
      <c r="J33" s="25">
        <f t="shared" si="9"/>
        <v>5686822.200000001</v>
      </c>
      <c r="K33" s="25">
        <f t="shared" si="9"/>
        <v>4975365.8</v>
      </c>
      <c r="L33" s="25">
        <f t="shared" si="9"/>
        <v>4975365.8</v>
      </c>
      <c r="M33" s="25">
        <f t="shared" si="9"/>
        <v>4975365.8</v>
      </c>
      <c r="N33" s="25">
        <f t="shared" si="9"/>
        <v>4975365.8</v>
      </c>
    </row>
    <row r="34" spans="1:16" ht="45" customHeight="1">
      <c r="A34" s="129"/>
      <c r="B34" s="131"/>
      <c r="C34" s="30" t="s">
        <v>14</v>
      </c>
      <c r="D34" s="2">
        <v>801</v>
      </c>
      <c r="E34" s="2" t="s">
        <v>13</v>
      </c>
      <c r="F34" s="2" t="s">
        <v>13</v>
      </c>
      <c r="G34" s="2" t="s">
        <v>13</v>
      </c>
      <c r="H34" s="25">
        <f>H38+H39+H40+H41+H42+H43+H44+H45+H46+H47+H48+H49+H50+H51+H52+H53+H54+H55+H57+H58+H56+H59+H60+H62+H63+H64+H65+H66+H67+H68+H69+H73+H74+H75+H76+H77+H78+H79+H80+H81+H82</f>
        <v>6602487.919790001</v>
      </c>
      <c r="I34" s="25">
        <f aca="true" t="shared" si="10" ref="I34:N34">I38+I39+I40+I41+I42+I43+I44+I45+I46+I47+I48+I49+I50+I51+I52+I53+I54+I55+I57+I58+I59+I56+I60+I62+I63+I64+I65+I66+I67+I68+I69+I73+I74+I75+I76+I77+I78+I79+I80+I81+I82</f>
        <v>6004157.26322</v>
      </c>
      <c r="J34" s="25">
        <f t="shared" si="10"/>
        <v>5636514.700000001</v>
      </c>
      <c r="K34" s="25">
        <f t="shared" si="10"/>
        <v>4975365.8</v>
      </c>
      <c r="L34" s="25">
        <f t="shared" si="10"/>
        <v>4975365.8</v>
      </c>
      <c r="M34" s="25">
        <f t="shared" si="10"/>
        <v>4975365.8</v>
      </c>
      <c r="N34" s="25">
        <f t="shared" si="10"/>
        <v>4975365.8</v>
      </c>
      <c r="P34" s="7"/>
    </row>
    <row r="35" spans="1:14" ht="26.25">
      <c r="A35" s="129"/>
      <c r="B35" s="131"/>
      <c r="C35" s="30" t="s">
        <v>19</v>
      </c>
      <c r="D35" s="2">
        <v>802</v>
      </c>
      <c r="E35" s="2" t="s">
        <v>13</v>
      </c>
      <c r="F35" s="2" t="s">
        <v>13</v>
      </c>
      <c r="G35" s="2" t="s">
        <v>13</v>
      </c>
      <c r="H35" s="1">
        <v>0</v>
      </c>
      <c r="I35" s="2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52.5">
      <c r="A36" s="129"/>
      <c r="B36" s="131"/>
      <c r="C36" s="30" t="s">
        <v>20</v>
      </c>
      <c r="D36" s="2">
        <v>814</v>
      </c>
      <c r="E36" s="2" t="s">
        <v>13</v>
      </c>
      <c r="F36" s="2" t="s">
        <v>13</v>
      </c>
      <c r="G36" s="2" t="s">
        <v>13</v>
      </c>
      <c r="H36" s="1">
        <v>50</v>
      </c>
      <c r="I36" s="2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66">
      <c r="A37" s="129"/>
      <c r="B37" s="131"/>
      <c r="C37" s="30" t="s">
        <v>21</v>
      </c>
      <c r="D37" s="2">
        <v>811</v>
      </c>
      <c r="E37" s="2" t="s">
        <v>13</v>
      </c>
      <c r="F37" s="2" t="s">
        <v>13</v>
      </c>
      <c r="G37" s="2" t="s">
        <v>13</v>
      </c>
      <c r="H37" s="1">
        <f aca="true" t="shared" si="11" ref="H37:N37">H70+H71+H72</f>
        <v>0</v>
      </c>
      <c r="I37" s="2">
        <f t="shared" si="11"/>
        <v>30742.5</v>
      </c>
      <c r="J37" s="1">
        <f t="shared" si="11"/>
        <v>50307.5</v>
      </c>
      <c r="K37" s="1">
        <f t="shared" si="11"/>
        <v>0</v>
      </c>
      <c r="L37" s="1">
        <f t="shared" si="11"/>
        <v>0</v>
      </c>
      <c r="M37" s="1">
        <f t="shared" si="11"/>
        <v>0</v>
      </c>
      <c r="N37" s="1">
        <f t="shared" si="11"/>
        <v>0</v>
      </c>
    </row>
    <row r="38" spans="1:14" ht="113.25" customHeight="1">
      <c r="A38" s="92" t="s">
        <v>123</v>
      </c>
      <c r="B38" s="142" t="s">
        <v>90</v>
      </c>
      <c r="C38" s="135" t="s">
        <v>14</v>
      </c>
      <c r="D38" s="92">
        <v>801</v>
      </c>
      <c r="E38" s="2" t="s">
        <v>38</v>
      </c>
      <c r="F38" s="2" t="s">
        <v>39</v>
      </c>
      <c r="G38" s="2">
        <v>630</v>
      </c>
      <c r="H38" s="1">
        <v>34710</v>
      </c>
      <c r="I38" s="1">
        <v>32983.5</v>
      </c>
      <c r="J38" s="1">
        <v>32983.5</v>
      </c>
      <c r="K38" s="1">
        <v>32983.5</v>
      </c>
      <c r="L38" s="1">
        <v>32983.5</v>
      </c>
      <c r="M38" s="1">
        <v>32983.5</v>
      </c>
      <c r="N38" s="1">
        <v>32983.5</v>
      </c>
    </row>
    <row r="39" spans="1:14" ht="96.75" customHeight="1">
      <c r="A39" s="93"/>
      <c r="B39" s="143"/>
      <c r="C39" s="136"/>
      <c r="D39" s="93"/>
      <c r="E39" s="2" t="s">
        <v>38</v>
      </c>
      <c r="F39" s="2" t="s">
        <v>40</v>
      </c>
      <c r="G39" s="2">
        <v>530</v>
      </c>
      <c r="H39" s="1">
        <v>1222524</v>
      </c>
      <c r="I39" s="1">
        <v>1347826</v>
      </c>
      <c r="J39" s="1">
        <v>1286506.4</v>
      </c>
      <c r="K39" s="1">
        <v>1140055</v>
      </c>
      <c r="L39" s="1">
        <v>1140055</v>
      </c>
      <c r="M39" s="1">
        <v>1140055</v>
      </c>
      <c r="N39" s="1">
        <v>1140055</v>
      </c>
    </row>
    <row r="40" spans="1:14" ht="83.25" customHeight="1">
      <c r="A40" s="93"/>
      <c r="B40" s="143"/>
      <c r="C40" s="136"/>
      <c r="D40" s="93"/>
      <c r="E40" s="2" t="s">
        <v>38</v>
      </c>
      <c r="F40" s="2" t="s">
        <v>41</v>
      </c>
      <c r="G40" s="2">
        <v>520</v>
      </c>
      <c r="H40" s="1">
        <v>15377</v>
      </c>
      <c r="I40" s="1">
        <v>15821</v>
      </c>
      <c r="J40" s="1">
        <v>15025.7</v>
      </c>
      <c r="K40" s="1">
        <v>13315.2</v>
      </c>
      <c r="L40" s="1">
        <v>13315.2</v>
      </c>
      <c r="M40" s="1">
        <v>13315.2</v>
      </c>
      <c r="N40" s="1">
        <v>13315.2</v>
      </c>
    </row>
    <row r="41" spans="1:14" ht="48" customHeight="1">
      <c r="A41" s="93"/>
      <c r="B41" s="143"/>
      <c r="C41" s="136"/>
      <c r="D41" s="93"/>
      <c r="E41" s="2" t="s">
        <v>42</v>
      </c>
      <c r="F41" s="2" t="s">
        <v>43</v>
      </c>
      <c r="G41" s="2">
        <v>530</v>
      </c>
      <c r="H41" s="1">
        <v>183821</v>
      </c>
      <c r="I41" s="1">
        <v>196000</v>
      </c>
      <c r="J41" s="1">
        <v>186147.5</v>
      </c>
      <c r="K41" s="1">
        <v>164957.1</v>
      </c>
      <c r="L41" s="1">
        <v>164957.1</v>
      </c>
      <c r="M41" s="1">
        <v>164957.1</v>
      </c>
      <c r="N41" s="1">
        <v>164957.1</v>
      </c>
    </row>
    <row r="42" spans="1:14" ht="30.75" customHeight="1">
      <c r="A42" s="94"/>
      <c r="B42" s="144"/>
      <c r="C42" s="137"/>
      <c r="D42" s="94"/>
      <c r="E42" s="2" t="s">
        <v>44</v>
      </c>
      <c r="F42" s="2" t="s">
        <v>45</v>
      </c>
      <c r="G42" s="2">
        <v>242</v>
      </c>
      <c r="H42" s="1">
        <v>3045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ht="45" customHeight="1">
      <c r="A43" s="135" t="s">
        <v>124</v>
      </c>
      <c r="B43" s="140" t="s">
        <v>115</v>
      </c>
      <c r="C43" s="135" t="s">
        <v>14</v>
      </c>
      <c r="D43" s="92">
        <v>801</v>
      </c>
      <c r="E43" s="2" t="s">
        <v>46</v>
      </c>
      <c r="F43" s="2" t="s">
        <v>47</v>
      </c>
      <c r="G43" s="2">
        <v>520</v>
      </c>
      <c r="H43" s="1">
        <v>33.33186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ht="39" customHeight="1">
      <c r="A44" s="136"/>
      <c r="B44" s="141"/>
      <c r="C44" s="136"/>
      <c r="D44" s="93"/>
      <c r="E44" s="2" t="s">
        <v>46</v>
      </c>
      <c r="F44" s="2" t="s">
        <v>48</v>
      </c>
      <c r="G44" s="2" t="s">
        <v>49</v>
      </c>
      <c r="H44" s="1">
        <v>79728.7</v>
      </c>
      <c r="I44" s="1">
        <f>11598.7+45.7+45193.2+13403+1.4</f>
        <v>70242</v>
      </c>
      <c r="J44" s="1">
        <f>12916.3+45.7+52832.3+13403+0.4</f>
        <v>79197.7</v>
      </c>
      <c r="K44" s="1">
        <f>11599.7+45.7+44782.9+13403+0.4</f>
        <v>69831.7</v>
      </c>
      <c r="L44" s="1">
        <f>11599.7+45.7+44782.9+13403+0.4</f>
        <v>69831.7</v>
      </c>
      <c r="M44" s="1">
        <f>11599.7+45.7+44782.9+13403+0.4</f>
        <v>69831.7</v>
      </c>
      <c r="N44" s="1">
        <f>11599.7+45.7+44782.9+13403+0.4</f>
        <v>69831.7</v>
      </c>
    </row>
    <row r="45" spans="1:14" ht="28.5" customHeight="1">
      <c r="A45" s="136"/>
      <c r="B45" s="141"/>
      <c r="C45" s="136"/>
      <c r="D45" s="93"/>
      <c r="E45" s="2" t="s">
        <v>46</v>
      </c>
      <c r="F45" s="2" t="s">
        <v>50</v>
      </c>
      <c r="G45" s="2">
        <v>610</v>
      </c>
      <c r="H45" s="1">
        <v>302491.2</v>
      </c>
      <c r="I45" s="1">
        <f>255302+2713.7</f>
        <v>258015.7</v>
      </c>
      <c r="J45" s="1">
        <v>280411.4</v>
      </c>
      <c r="K45" s="1">
        <v>243916.7</v>
      </c>
      <c r="L45" s="1">
        <v>243916.7</v>
      </c>
      <c r="M45" s="1">
        <v>243916.7</v>
      </c>
      <c r="N45" s="1">
        <v>243916.7</v>
      </c>
    </row>
    <row r="46" spans="1:14" ht="29.25" customHeight="1">
      <c r="A46" s="136"/>
      <c r="B46" s="141"/>
      <c r="C46" s="136"/>
      <c r="D46" s="93"/>
      <c r="E46" s="2" t="s">
        <v>46</v>
      </c>
      <c r="F46" s="2" t="s">
        <v>51</v>
      </c>
      <c r="G46" s="2">
        <v>530</v>
      </c>
      <c r="H46" s="1">
        <v>3977825</v>
      </c>
      <c r="I46" s="1">
        <v>3566656</v>
      </c>
      <c r="J46" s="1">
        <v>3525984.7</v>
      </c>
      <c r="K46" s="1">
        <v>3124598.9</v>
      </c>
      <c r="L46" s="1">
        <v>3124598.9</v>
      </c>
      <c r="M46" s="1">
        <v>3124598.9</v>
      </c>
      <c r="N46" s="1">
        <v>3124598.9</v>
      </c>
    </row>
    <row r="47" spans="1:14" ht="30" customHeight="1">
      <c r="A47" s="136"/>
      <c r="B47" s="141"/>
      <c r="C47" s="136"/>
      <c r="D47" s="93"/>
      <c r="E47" s="2" t="s">
        <v>52</v>
      </c>
      <c r="F47" s="2" t="s">
        <v>53</v>
      </c>
      <c r="G47" s="2">
        <v>530</v>
      </c>
      <c r="H47" s="1">
        <v>9709</v>
      </c>
      <c r="I47" s="1">
        <v>9347</v>
      </c>
      <c r="J47" s="1">
        <v>8804</v>
      </c>
      <c r="K47" s="1">
        <v>7801.8</v>
      </c>
      <c r="L47" s="1">
        <v>7801.8</v>
      </c>
      <c r="M47" s="1">
        <v>7801.8</v>
      </c>
      <c r="N47" s="1">
        <v>7801.8</v>
      </c>
    </row>
    <row r="48" spans="1:14" ht="21" customHeight="1">
      <c r="A48" s="136"/>
      <c r="B48" s="141"/>
      <c r="C48" s="136"/>
      <c r="D48" s="93"/>
      <c r="E48" s="2" t="s">
        <v>46</v>
      </c>
      <c r="F48" s="2" t="s">
        <v>54</v>
      </c>
      <c r="G48" s="2">
        <v>530</v>
      </c>
      <c r="H48" s="1">
        <v>0</v>
      </c>
      <c r="I48" s="1">
        <v>27076</v>
      </c>
      <c r="J48" s="1">
        <v>25715</v>
      </c>
      <c r="K48" s="1">
        <v>22787.7</v>
      </c>
      <c r="L48" s="1">
        <v>22787.7</v>
      </c>
      <c r="M48" s="1">
        <v>22787.7</v>
      </c>
      <c r="N48" s="1">
        <v>22787.7</v>
      </c>
    </row>
    <row r="49" spans="1:14" ht="20.25" customHeight="1">
      <c r="A49" s="136"/>
      <c r="B49" s="141"/>
      <c r="C49" s="136"/>
      <c r="D49" s="93"/>
      <c r="E49" s="2" t="s">
        <v>46</v>
      </c>
      <c r="F49" s="2" t="s">
        <v>55</v>
      </c>
      <c r="G49" s="2" t="s">
        <v>56</v>
      </c>
      <c r="H49" s="1">
        <f>5988+660</f>
        <v>6648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ht="31.5" customHeight="1">
      <c r="A50" s="136"/>
      <c r="B50" s="141"/>
      <c r="C50" s="136"/>
      <c r="D50" s="93"/>
      <c r="E50" s="2" t="s">
        <v>46</v>
      </c>
      <c r="F50" s="2" t="s">
        <v>57</v>
      </c>
      <c r="G50" s="2" t="s">
        <v>58</v>
      </c>
      <c r="H50" s="1">
        <f>12605.3+3677.5</f>
        <v>16282.8</v>
      </c>
      <c r="I50" s="2">
        <v>2695.8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ht="27" customHeight="1">
      <c r="A51" s="136"/>
      <c r="B51" s="141"/>
      <c r="C51" s="136"/>
      <c r="D51" s="93"/>
      <c r="E51" s="2" t="s">
        <v>26</v>
      </c>
      <c r="F51" s="2" t="s">
        <v>59</v>
      </c>
      <c r="G51" s="2">
        <v>620</v>
      </c>
      <c r="H51" s="1">
        <v>1200</v>
      </c>
      <c r="I51" s="2">
        <v>629.8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ht="26.25">
      <c r="A52" s="136"/>
      <c r="B52" s="141"/>
      <c r="C52" s="136"/>
      <c r="D52" s="93"/>
      <c r="E52" s="2" t="s">
        <v>31</v>
      </c>
      <c r="F52" s="2" t="s">
        <v>60</v>
      </c>
      <c r="G52" s="2" t="s">
        <v>61</v>
      </c>
      <c r="H52" s="1">
        <f>64319.6-H85-H42-H60-H80-H81-H79</f>
        <v>51051.2</v>
      </c>
      <c r="I52" s="1">
        <f>30434.2+11561+9667.3+324.6-164.3</f>
        <v>51822.799999999996</v>
      </c>
      <c r="J52" s="1">
        <f>40200.3+10230.6+31280.4+324.6</f>
        <v>82035.90000000001</v>
      </c>
      <c r="K52" s="1">
        <f>27615.3+6205.1+18571.6+324.6</f>
        <v>52716.6</v>
      </c>
      <c r="L52" s="1">
        <f>27615.3+6205.1+18571.6+324.6</f>
        <v>52716.6</v>
      </c>
      <c r="M52" s="1">
        <f>27615.3+6205.1+18571.6+324.6</f>
        <v>52716.6</v>
      </c>
      <c r="N52" s="1">
        <f>27615.3+6205.1+18571.6+324.6</f>
        <v>52716.6</v>
      </c>
    </row>
    <row r="53" spans="1:14" ht="108" customHeight="1">
      <c r="A53" s="136"/>
      <c r="B53" s="141"/>
      <c r="C53" s="136"/>
      <c r="D53" s="93"/>
      <c r="E53" s="2" t="s">
        <v>46</v>
      </c>
      <c r="F53" s="2" t="s">
        <v>62</v>
      </c>
      <c r="G53" s="2">
        <v>240</v>
      </c>
      <c r="H53" s="3">
        <v>0</v>
      </c>
      <c r="I53" s="4">
        <v>4218.9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</row>
    <row r="54" spans="1:14" ht="86.25" customHeight="1">
      <c r="A54" s="136"/>
      <c r="B54" s="141"/>
      <c r="C54" s="136"/>
      <c r="D54" s="93"/>
      <c r="E54" s="4" t="s">
        <v>46</v>
      </c>
      <c r="F54" s="4" t="s">
        <v>63</v>
      </c>
      <c r="G54" s="4">
        <v>610</v>
      </c>
      <c r="H54" s="3">
        <v>0</v>
      </c>
      <c r="I54" s="4">
        <v>298.1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</row>
    <row r="55" spans="1:14" ht="49.5" customHeight="1">
      <c r="A55" s="136"/>
      <c r="B55" s="141"/>
      <c r="C55" s="136"/>
      <c r="D55" s="93"/>
      <c r="E55" s="4" t="s">
        <v>31</v>
      </c>
      <c r="F55" s="4" t="s">
        <v>63</v>
      </c>
      <c r="G55" s="4">
        <v>610</v>
      </c>
      <c r="H55" s="3">
        <v>0</v>
      </c>
      <c r="I55" s="4">
        <f>280+140</f>
        <v>420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</row>
    <row r="56" spans="1:14" ht="52.5" customHeight="1">
      <c r="A56" s="137"/>
      <c r="B56" s="145"/>
      <c r="C56" s="137"/>
      <c r="D56" s="94"/>
      <c r="E56" s="2" t="s">
        <v>65</v>
      </c>
      <c r="F56" s="2" t="s">
        <v>66</v>
      </c>
      <c r="G56" s="2">
        <v>620</v>
      </c>
      <c r="H56" s="1">
        <v>0</v>
      </c>
      <c r="I56" s="2">
        <v>600</v>
      </c>
      <c r="J56" s="1">
        <v>600</v>
      </c>
      <c r="K56" s="1">
        <v>600</v>
      </c>
      <c r="L56" s="1">
        <v>600</v>
      </c>
      <c r="M56" s="1">
        <v>600</v>
      </c>
      <c r="N56" s="1">
        <v>600</v>
      </c>
    </row>
    <row r="57" spans="1:14" ht="279.75" customHeight="1" hidden="1">
      <c r="A57" s="48" t="s">
        <v>125</v>
      </c>
      <c r="B57" s="42" t="s">
        <v>91</v>
      </c>
      <c r="C57" s="41" t="s">
        <v>14</v>
      </c>
      <c r="D57" s="43">
        <v>801</v>
      </c>
      <c r="E57" s="4"/>
      <c r="F57" s="4"/>
      <c r="G57" s="4"/>
      <c r="H57" s="3">
        <v>0</v>
      </c>
      <c r="I57" s="4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</row>
    <row r="58" spans="1:14" ht="45" customHeight="1">
      <c r="A58" s="146" t="s">
        <v>128</v>
      </c>
      <c r="B58" s="148" t="s">
        <v>92</v>
      </c>
      <c r="C58" s="146" t="s">
        <v>14</v>
      </c>
      <c r="D58" s="138">
        <v>801</v>
      </c>
      <c r="E58" s="51" t="s">
        <v>46</v>
      </c>
      <c r="F58" s="51" t="s">
        <v>64</v>
      </c>
      <c r="G58" s="51">
        <v>610</v>
      </c>
      <c r="H58" s="52">
        <f>1200+1860</f>
        <v>3060</v>
      </c>
      <c r="I58" s="51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</row>
    <row r="59" spans="1:14" ht="48.75" customHeight="1">
      <c r="A59" s="147"/>
      <c r="B59" s="149"/>
      <c r="C59" s="147"/>
      <c r="D59" s="139"/>
      <c r="E59" s="51" t="s">
        <v>65</v>
      </c>
      <c r="F59" s="51" t="s">
        <v>66</v>
      </c>
      <c r="G59" s="51">
        <v>620</v>
      </c>
      <c r="H59" s="52">
        <v>600</v>
      </c>
      <c r="I59" s="51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</row>
    <row r="60" spans="1:14" ht="48.75" customHeight="1">
      <c r="A60" s="147"/>
      <c r="B60" s="149"/>
      <c r="C60" s="147"/>
      <c r="D60" s="139"/>
      <c r="E60" s="51" t="s">
        <v>31</v>
      </c>
      <c r="F60" s="51" t="s">
        <v>45</v>
      </c>
      <c r="G60" s="51">
        <v>240</v>
      </c>
      <c r="H60" s="52">
        <f>50+25</f>
        <v>75</v>
      </c>
      <c r="I60" s="51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</row>
    <row r="61" spans="1:15" ht="52.5" customHeight="1">
      <c r="A61" s="147"/>
      <c r="B61" s="150"/>
      <c r="C61" s="53" t="s">
        <v>20</v>
      </c>
      <c r="D61" s="51">
        <v>814</v>
      </c>
      <c r="E61" s="51" t="s">
        <v>13</v>
      </c>
      <c r="F61" s="51" t="s">
        <v>13</v>
      </c>
      <c r="G61" s="51" t="s">
        <v>13</v>
      </c>
      <c r="H61" s="52">
        <v>50</v>
      </c>
      <c r="I61" s="51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6"/>
    </row>
    <row r="62" spans="1:15" ht="391.5" customHeight="1">
      <c r="A62" s="49" t="s">
        <v>126</v>
      </c>
      <c r="B62" s="42" t="s">
        <v>116</v>
      </c>
      <c r="C62" s="41" t="s">
        <v>14</v>
      </c>
      <c r="D62" s="43">
        <v>801</v>
      </c>
      <c r="E62" s="4" t="s">
        <v>46</v>
      </c>
      <c r="F62" s="4" t="s">
        <v>64</v>
      </c>
      <c r="G62" s="4">
        <v>610</v>
      </c>
      <c r="H62" s="1">
        <f>46380.5-1200-1860</f>
        <v>43320.5</v>
      </c>
      <c r="I62" s="1">
        <f>41888.75+361.25-J78</f>
        <v>41650</v>
      </c>
      <c r="J62" s="1">
        <f>44365.5-J78</f>
        <v>43765.5</v>
      </c>
      <c r="K62" s="1">
        <f>41411.7-K78</f>
        <v>40811.7</v>
      </c>
      <c r="L62" s="1">
        <f>41411.7-L78</f>
        <v>40811.7</v>
      </c>
      <c r="M62" s="1">
        <f>41411.7-M78</f>
        <v>40811.7</v>
      </c>
      <c r="N62" s="1">
        <f>41411.7-N78</f>
        <v>40811.7</v>
      </c>
      <c r="O62" s="44"/>
    </row>
    <row r="63" spans="1:14" ht="23.25" customHeight="1">
      <c r="A63" s="135" t="s">
        <v>127</v>
      </c>
      <c r="B63" s="142" t="s">
        <v>93</v>
      </c>
      <c r="C63" s="135" t="s">
        <v>14</v>
      </c>
      <c r="D63" s="92">
        <v>801</v>
      </c>
      <c r="E63" s="2" t="s">
        <v>38</v>
      </c>
      <c r="F63" s="2" t="s">
        <v>67</v>
      </c>
      <c r="G63" s="2" t="s">
        <v>68</v>
      </c>
      <c r="H63" s="1">
        <v>450493</v>
      </c>
      <c r="I63" s="1">
        <f>17222.96322+161699.36+26350.14</f>
        <v>205272.46321999998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ht="19.5" customHeight="1">
      <c r="A64" s="136"/>
      <c r="B64" s="143"/>
      <c r="C64" s="136"/>
      <c r="D64" s="93"/>
      <c r="E64" s="2" t="s">
        <v>38</v>
      </c>
      <c r="F64" s="2" t="s">
        <v>57</v>
      </c>
      <c r="G64" s="2">
        <v>520</v>
      </c>
      <c r="H64" s="1">
        <v>1142.68503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ht="18" customHeight="1">
      <c r="A65" s="136"/>
      <c r="B65" s="143"/>
      <c r="C65" s="136"/>
      <c r="D65" s="93"/>
      <c r="E65" s="2" t="s">
        <v>38</v>
      </c>
      <c r="F65" s="2" t="s">
        <v>55</v>
      </c>
      <c r="G65" s="2">
        <v>520</v>
      </c>
      <c r="H65" s="1">
        <v>401.6029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5.75" customHeight="1">
      <c r="A66" s="136"/>
      <c r="B66" s="143"/>
      <c r="C66" s="136"/>
      <c r="D66" s="93"/>
      <c r="E66" s="2" t="s">
        <v>38</v>
      </c>
      <c r="F66" s="2" t="s">
        <v>69</v>
      </c>
      <c r="G66" s="2">
        <v>520</v>
      </c>
      <c r="H66" s="1">
        <f>14107.5+13254</f>
        <v>27361.5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6.5" customHeight="1">
      <c r="A67" s="136"/>
      <c r="B67" s="143"/>
      <c r="C67" s="136"/>
      <c r="D67" s="93"/>
      <c r="E67" s="2" t="s">
        <v>46</v>
      </c>
      <c r="F67" s="2" t="s">
        <v>70</v>
      </c>
      <c r="G67" s="2">
        <v>520</v>
      </c>
      <c r="H67" s="1">
        <v>0</v>
      </c>
      <c r="I67" s="1">
        <v>25413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ht="20.25" customHeight="1">
      <c r="A68" s="136"/>
      <c r="B68" s="143"/>
      <c r="C68" s="136"/>
      <c r="D68" s="93"/>
      <c r="E68" s="2" t="s">
        <v>46</v>
      </c>
      <c r="F68" s="2" t="s">
        <v>71</v>
      </c>
      <c r="G68" s="2">
        <v>520</v>
      </c>
      <c r="H68" s="1">
        <v>22101.3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5.75" customHeight="1">
      <c r="A69" s="136"/>
      <c r="B69" s="143"/>
      <c r="C69" s="137"/>
      <c r="D69" s="94"/>
      <c r="E69" s="2" t="s">
        <v>46</v>
      </c>
      <c r="F69" s="2" t="s">
        <v>72</v>
      </c>
      <c r="G69" s="2">
        <v>520</v>
      </c>
      <c r="H69" s="1">
        <v>1428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ht="23.25" customHeight="1">
      <c r="A70" s="136"/>
      <c r="B70" s="143"/>
      <c r="C70" s="135" t="s">
        <v>21</v>
      </c>
      <c r="D70" s="92">
        <v>811</v>
      </c>
      <c r="E70" s="2" t="s">
        <v>46</v>
      </c>
      <c r="F70" s="2" t="s">
        <v>73</v>
      </c>
      <c r="G70" s="2">
        <v>414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</row>
    <row r="71" spans="1:14" ht="20.25" customHeight="1">
      <c r="A71" s="136"/>
      <c r="B71" s="143"/>
      <c r="C71" s="136"/>
      <c r="D71" s="93"/>
      <c r="E71" s="2" t="s">
        <v>38</v>
      </c>
      <c r="F71" s="2" t="s">
        <v>67</v>
      </c>
      <c r="G71" s="2">
        <v>410</v>
      </c>
      <c r="H71" s="1">
        <v>0</v>
      </c>
      <c r="I71" s="1">
        <v>30742.5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ht="24.75" customHeight="1">
      <c r="A72" s="137"/>
      <c r="B72" s="144"/>
      <c r="C72" s="137"/>
      <c r="D72" s="94"/>
      <c r="E72" s="2" t="s">
        <v>38</v>
      </c>
      <c r="F72" s="2" t="s">
        <v>74</v>
      </c>
      <c r="G72" s="2">
        <v>410</v>
      </c>
      <c r="H72" s="1">
        <v>0</v>
      </c>
      <c r="I72" s="1">
        <v>0</v>
      </c>
      <c r="J72" s="1">
        <v>50307.5</v>
      </c>
      <c r="K72" s="1">
        <v>0</v>
      </c>
      <c r="L72" s="1">
        <v>0</v>
      </c>
      <c r="M72" s="1">
        <v>0</v>
      </c>
      <c r="N72" s="1">
        <v>0</v>
      </c>
    </row>
    <row r="73" spans="1:14" ht="85.5" customHeight="1">
      <c r="A73" s="135" t="s">
        <v>129</v>
      </c>
      <c r="B73" s="142" t="s">
        <v>94</v>
      </c>
      <c r="C73" s="135" t="s">
        <v>14</v>
      </c>
      <c r="D73" s="92">
        <v>801</v>
      </c>
      <c r="E73" s="2" t="s">
        <v>46</v>
      </c>
      <c r="F73" s="2" t="s">
        <v>75</v>
      </c>
      <c r="G73" s="2">
        <v>530</v>
      </c>
      <c r="H73" s="1">
        <v>95624</v>
      </c>
      <c r="I73" s="1">
        <v>74553</v>
      </c>
      <c r="J73" s="1">
        <v>39536.4</v>
      </c>
      <c r="K73" s="1">
        <v>35035.7</v>
      </c>
      <c r="L73" s="1">
        <v>35035.7</v>
      </c>
      <c r="M73" s="1">
        <v>35035.7</v>
      </c>
      <c r="N73" s="1">
        <v>35035.7</v>
      </c>
    </row>
    <row r="74" spans="1:14" ht="54" customHeight="1">
      <c r="A74" s="136"/>
      <c r="B74" s="143"/>
      <c r="C74" s="136"/>
      <c r="D74" s="93"/>
      <c r="E74" s="2" t="s">
        <v>46</v>
      </c>
      <c r="F74" s="2" t="s">
        <v>76</v>
      </c>
      <c r="G74" s="2">
        <v>520</v>
      </c>
      <c r="H74" s="1">
        <v>18523</v>
      </c>
      <c r="I74" s="1">
        <v>43253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ht="61.5" customHeight="1">
      <c r="A75" s="136"/>
      <c r="B75" s="143"/>
      <c r="C75" s="136"/>
      <c r="D75" s="93"/>
      <c r="E75" s="2" t="s">
        <v>46</v>
      </c>
      <c r="F75" s="2" t="s">
        <v>77</v>
      </c>
      <c r="G75" s="2">
        <v>540</v>
      </c>
      <c r="H75" s="1">
        <v>4137</v>
      </c>
      <c r="I75" s="1">
        <v>3696</v>
      </c>
      <c r="J75" s="1">
        <v>3510.2</v>
      </c>
      <c r="K75" s="1">
        <v>3110.7</v>
      </c>
      <c r="L75" s="1">
        <v>3110.7</v>
      </c>
      <c r="M75" s="1">
        <v>3110.7</v>
      </c>
      <c r="N75" s="1">
        <v>3110.7</v>
      </c>
    </row>
    <row r="76" spans="1:14" ht="54" customHeight="1">
      <c r="A76" s="136"/>
      <c r="B76" s="143"/>
      <c r="C76" s="136"/>
      <c r="D76" s="93"/>
      <c r="E76" s="2" t="s">
        <v>46</v>
      </c>
      <c r="F76" s="2" t="s">
        <v>78</v>
      </c>
      <c r="G76" s="2">
        <v>350</v>
      </c>
      <c r="H76" s="1">
        <v>500</v>
      </c>
      <c r="I76" s="1">
        <v>500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ht="60.75" customHeight="1">
      <c r="A77" s="136"/>
      <c r="B77" s="143"/>
      <c r="C77" s="136"/>
      <c r="D77" s="93"/>
      <c r="E77" s="2" t="s">
        <v>46</v>
      </c>
      <c r="F77" s="2" t="s">
        <v>79</v>
      </c>
      <c r="G77" s="2">
        <v>350</v>
      </c>
      <c r="H77" s="1">
        <v>800</v>
      </c>
      <c r="I77" s="1">
        <v>800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ht="36.75" customHeight="1">
      <c r="A78" s="136"/>
      <c r="B78" s="143"/>
      <c r="C78" s="136"/>
      <c r="D78" s="93"/>
      <c r="E78" s="2" t="s">
        <v>46</v>
      </c>
      <c r="F78" s="2" t="s">
        <v>80</v>
      </c>
      <c r="G78" s="2">
        <v>350</v>
      </c>
      <c r="H78" s="1">
        <v>0</v>
      </c>
      <c r="I78" s="1">
        <f>300+300</f>
        <v>600</v>
      </c>
      <c r="J78" s="1">
        <v>600</v>
      </c>
      <c r="K78" s="1">
        <v>600</v>
      </c>
      <c r="L78" s="1">
        <v>600</v>
      </c>
      <c r="M78" s="1">
        <v>600</v>
      </c>
      <c r="N78" s="1">
        <v>600</v>
      </c>
    </row>
    <row r="79" spans="1:14" ht="50.25" customHeight="1">
      <c r="A79" s="136"/>
      <c r="B79" s="143"/>
      <c r="C79" s="136"/>
      <c r="D79" s="93"/>
      <c r="E79" s="2" t="s">
        <v>31</v>
      </c>
      <c r="F79" s="2" t="s">
        <v>60</v>
      </c>
      <c r="G79" s="2" t="s">
        <v>58</v>
      </c>
      <c r="H79" s="1">
        <f>122.2+75</f>
        <v>197.2</v>
      </c>
      <c r="I79" s="1">
        <v>164.3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</row>
    <row r="80" spans="1:14" ht="42.75" customHeight="1">
      <c r="A80" s="136"/>
      <c r="B80" s="143"/>
      <c r="C80" s="136"/>
      <c r="D80" s="93"/>
      <c r="E80" s="2" t="s">
        <v>31</v>
      </c>
      <c r="F80" s="2" t="s">
        <v>45</v>
      </c>
      <c r="G80" s="2">
        <v>240</v>
      </c>
      <c r="H80" s="1">
        <v>880</v>
      </c>
      <c r="I80" s="1">
        <v>800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</row>
    <row r="81" spans="1:14" ht="57" customHeight="1">
      <c r="A81" s="136"/>
      <c r="B81" s="143"/>
      <c r="C81" s="136"/>
      <c r="D81" s="93"/>
      <c r="E81" s="2" t="s">
        <v>31</v>
      </c>
      <c r="F81" s="2" t="s">
        <v>45</v>
      </c>
      <c r="G81" s="2">
        <v>320</v>
      </c>
      <c r="H81" s="1">
        <v>90</v>
      </c>
      <c r="I81" s="1">
        <v>90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</row>
    <row r="82" spans="1:14" ht="66" customHeight="1" thickBot="1">
      <c r="A82" s="137"/>
      <c r="B82" s="144"/>
      <c r="C82" s="137"/>
      <c r="D82" s="94"/>
      <c r="E82" s="2" t="s">
        <v>65</v>
      </c>
      <c r="F82" s="2" t="s">
        <v>66</v>
      </c>
      <c r="G82" s="2">
        <v>620</v>
      </c>
      <c r="H82" s="1">
        <f>29106.9-1200-600</f>
        <v>27306.9</v>
      </c>
      <c r="I82" s="1">
        <f>23942.7-600-629.8</f>
        <v>22712.9</v>
      </c>
      <c r="J82" s="3">
        <f>26290.8-600</f>
        <v>25690.8</v>
      </c>
      <c r="K82" s="3">
        <f>22843.5-600</f>
        <v>22243.5</v>
      </c>
      <c r="L82" s="3">
        <f>22843.5-600</f>
        <v>22243.5</v>
      </c>
      <c r="M82" s="3">
        <f>22843.5-600</f>
        <v>22243.5</v>
      </c>
      <c r="N82" s="3">
        <f>22843.5-600</f>
        <v>22243.5</v>
      </c>
    </row>
    <row r="83" spans="1:14" ht="12.75">
      <c r="A83" s="128" t="s">
        <v>81</v>
      </c>
      <c r="B83" s="130" t="s">
        <v>82</v>
      </c>
      <c r="C83" s="30" t="s">
        <v>83</v>
      </c>
      <c r="D83" s="45" t="s">
        <v>13</v>
      </c>
      <c r="E83" s="2" t="s">
        <v>13</v>
      </c>
      <c r="F83" s="2" t="s">
        <v>13</v>
      </c>
      <c r="G83" s="2" t="s">
        <v>13</v>
      </c>
      <c r="H83" s="25">
        <f aca="true" t="shared" si="12" ref="H83:N83">H84</f>
        <v>31981.2</v>
      </c>
      <c r="I83" s="25">
        <f t="shared" si="12"/>
        <v>39388.6</v>
      </c>
      <c r="J83" s="25">
        <f t="shared" si="12"/>
        <v>17000</v>
      </c>
      <c r="K83" s="25">
        <f t="shared" si="12"/>
        <v>17000</v>
      </c>
      <c r="L83" s="25">
        <f t="shared" si="12"/>
        <v>17000</v>
      </c>
      <c r="M83" s="25">
        <f t="shared" si="12"/>
        <v>17000</v>
      </c>
      <c r="N83" s="25">
        <f t="shared" si="12"/>
        <v>17000</v>
      </c>
    </row>
    <row r="84" spans="1:15" s="34" customFormat="1" ht="27" thickBot="1">
      <c r="A84" s="133"/>
      <c r="B84" s="134"/>
      <c r="C84" s="30" t="s">
        <v>14</v>
      </c>
      <c r="D84" s="46">
        <v>801</v>
      </c>
      <c r="E84" s="46" t="s">
        <v>13</v>
      </c>
      <c r="F84" s="46" t="s">
        <v>13</v>
      </c>
      <c r="G84" s="46" t="s">
        <v>13</v>
      </c>
      <c r="H84" s="1">
        <f aca="true" t="shared" si="13" ref="H84:N84">H85+H86</f>
        <v>31981.2</v>
      </c>
      <c r="I84" s="1">
        <f t="shared" si="13"/>
        <v>39388.6</v>
      </c>
      <c r="J84" s="1">
        <f t="shared" si="13"/>
        <v>17000</v>
      </c>
      <c r="K84" s="1">
        <f t="shared" si="13"/>
        <v>17000</v>
      </c>
      <c r="L84" s="1">
        <f t="shared" si="13"/>
        <v>17000</v>
      </c>
      <c r="M84" s="1">
        <f t="shared" si="13"/>
        <v>17000</v>
      </c>
      <c r="N84" s="1">
        <f t="shared" si="13"/>
        <v>17000</v>
      </c>
      <c r="O84" s="33"/>
    </row>
    <row r="85" spans="1:14" ht="135.75" customHeight="1">
      <c r="A85" s="122" t="s">
        <v>130</v>
      </c>
      <c r="B85" s="120" t="s">
        <v>117</v>
      </c>
      <c r="C85" s="30" t="s">
        <v>14</v>
      </c>
      <c r="D85" s="2">
        <v>801</v>
      </c>
      <c r="E85" s="2" t="s">
        <v>31</v>
      </c>
      <c r="F85" s="2" t="s">
        <v>84</v>
      </c>
      <c r="G85" s="2">
        <v>620</v>
      </c>
      <c r="H85" s="1">
        <v>8981.2</v>
      </c>
      <c r="I85" s="1">
        <v>8652.4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</row>
    <row r="86" spans="1:14" ht="392.25" customHeight="1" thickBot="1">
      <c r="A86" s="123"/>
      <c r="B86" s="121"/>
      <c r="C86" s="30" t="s">
        <v>14</v>
      </c>
      <c r="D86" s="2">
        <v>801</v>
      </c>
      <c r="E86" s="2" t="s">
        <v>31</v>
      </c>
      <c r="F86" s="2" t="s">
        <v>85</v>
      </c>
      <c r="G86" s="2">
        <v>620</v>
      </c>
      <c r="H86" s="1">
        <f>20700+2300</f>
        <v>23000</v>
      </c>
      <c r="I86" s="1">
        <f>27620.6+3115.6</f>
        <v>30736.199999999997</v>
      </c>
      <c r="J86" s="1">
        <v>17000</v>
      </c>
      <c r="K86" s="1">
        <v>17000</v>
      </c>
      <c r="L86" s="1">
        <v>17000</v>
      </c>
      <c r="M86" s="1">
        <v>17000</v>
      </c>
      <c r="N86" s="1">
        <v>17000</v>
      </c>
    </row>
  </sheetData>
  <sheetProtection/>
  <mergeCells count="55">
    <mergeCell ref="A63:A72"/>
    <mergeCell ref="A73:A82"/>
    <mergeCell ref="B73:B82"/>
    <mergeCell ref="C73:C82"/>
    <mergeCell ref="D73:D82"/>
    <mergeCell ref="A83:A84"/>
    <mergeCell ref="B83:B84"/>
    <mergeCell ref="B63:B72"/>
    <mergeCell ref="C63:C69"/>
    <mergeCell ref="D63:D69"/>
    <mergeCell ref="C70:C72"/>
    <mergeCell ref="D70:D72"/>
    <mergeCell ref="D38:D42"/>
    <mergeCell ref="A43:A56"/>
    <mergeCell ref="B43:B56"/>
    <mergeCell ref="C43:C56"/>
    <mergeCell ref="D43:D56"/>
    <mergeCell ref="A58:A61"/>
    <mergeCell ref="B58:B61"/>
    <mergeCell ref="C58:C60"/>
    <mergeCell ref="D58:D60"/>
    <mergeCell ref="A38:A42"/>
    <mergeCell ref="B31:B32"/>
    <mergeCell ref="A33:A37"/>
    <mergeCell ref="B33:B37"/>
    <mergeCell ref="B38:B42"/>
    <mergeCell ref="C38:C42"/>
    <mergeCell ref="L16:L17"/>
    <mergeCell ref="M16:M17"/>
    <mergeCell ref="N16:N17"/>
    <mergeCell ref="A22:A28"/>
    <mergeCell ref="B22:B28"/>
    <mergeCell ref="C22:C26"/>
    <mergeCell ref="D22:D26"/>
    <mergeCell ref="F16:F17"/>
    <mergeCell ref="G16:G17"/>
    <mergeCell ref="H16:H17"/>
    <mergeCell ref="J16:J17"/>
    <mergeCell ref="K16:K17"/>
    <mergeCell ref="A7:A15"/>
    <mergeCell ref="B7:B15"/>
    <mergeCell ref="A16:A21"/>
    <mergeCell ref="B16:B21"/>
    <mergeCell ref="D16:D17"/>
    <mergeCell ref="E16:E17"/>
    <mergeCell ref="K1:N1"/>
    <mergeCell ref="B85:B86"/>
    <mergeCell ref="A85:A86"/>
    <mergeCell ref="B2:N2"/>
    <mergeCell ref="A4:A5"/>
    <mergeCell ref="B4:B5"/>
    <mergeCell ref="C4:C5"/>
    <mergeCell ref="D4:G4"/>
    <mergeCell ref="H4:N4"/>
    <mergeCell ref="I16:I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6" manualBreakCount="6">
    <brk id="21" max="13" man="1"/>
    <brk id="28" max="13" man="1"/>
    <brk id="30" max="13" man="1"/>
    <brk id="37" max="13" man="1"/>
    <brk id="42" max="13" man="1"/>
    <brk id="82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V65"/>
  <sheetViews>
    <sheetView tabSelected="1" view="pageBreakPreview" zoomScale="82" zoomScaleNormal="85" zoomScaleSheetLayoutView="82" zoomScalePageLayoutView="0" workbookViewId="0" topLeftCell="A10">
      <selection activeCell="G38" sqref="G38"/>
    </sheetView>
  </sheetViews>
  <sheetFormatPr defaultColWidth="9.140625" defaultRowHeight="15"/>
  <cols>
    <col min="1" max="1" width="12.421875" style="14" customWidth="1"/>
    <col min="2" max="2" width="28.140625" style="14" customWidth="1"/>
    <col min="3" max="3" width="12.140625" style="14" customWidth="1"/>
    <col min="4" max="4" width="34.57421875" style="14" customWidth="1"/>
    <col min="5" max="5" width="16.8515625" style="14" customWidth="1"/>
    <col min="6" max="6" width="13.140625" style="14" customWidth="1"/>
    <col min="7" max="7" width="14.8515625" style="14" customWidth="1"/>
    <col min="8" max="8" width="15.140625" style="14" customWidth="1"/>
    <col min="9" max="10" width="13.28125" style="14" customWidth="1"/>
    <col min="11" max="11" width="12.8515625" style="14" customWidth="1"/>
    <col min="12" max="12" width="11.28125" style="14" hidden="1" customWidth="1"/>
    <col min="13" max="13" width="14.28125" style="14" bestFit="1" customWidth="1"/>
    <col min="14" max="14" width="12.8515625" style="14" bestFit="1" customWidth="1"/>
    <col min="15" max="15" width="15.00390625" style="14" customWidth="1"/>
    <col min="16" max="16" width="17.7109375" style="14" customWidth="1"/>
    <col min="17" max="17" width="15.57421875" style="14" customWidth="1"/>
    <col min="18" max="18" width="15.00390625" style="14" customWidth="1"/>
    <col min="19" max="19" width="17.8515625" style="14" customWidth="1"/>
    <col min="20" max="16384" width="9.140625" style="14" customWidth="1"/>
  </cols>
  <sheetData>
    <row r="1" spans="8:12" ht="15" customHeight="1">
      <c r="H1" s="156" t="s">
        <v>118</v>
      </c>
      <c r="I1" s="156"/>
      <c r="J1" s="156"/>
      <c r="K1" s="156"/>
      <c r="L1" s="15" t="s">
        <v>99</v>
      </c>
    </row>
    <row r="2" ht="12.75">
      <c r="L2" s="15"/>
    </row>
    <row r="3" spans="1:12" ht="51.75" customHeight="1">
      <c r="A3" s="165" t="s">
        <v>141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5" spans="1:12" ht="12.75">
      <c r="A5" s="157" t="s">
        <v>1</v>
      </c>
      <c r="B5" s="157" t="s">
        <v>100</v>
      </c>
      <c r="C5" s="157" t="s">
        <v>95</v>
      </c>
      <c r="D5" s="157"/>
      <c r="E5" s="157" t="s">
        <v>101</v>
      </c>
      <c r="F5" s="157"/>
      <c r="G5" s="157"/>
      <c r="H5" s="157"/>
      <c r="I5" s="157"/>
      <c r="J5" s="157"/>
      <c r="K5" s="157"/>
      <c r="L5" s="157"/>
    </row>
    <row r="6" spans="1:12" ht="91.5" customHeight="1">
      <c r="A6" s="157"/>
      <c r="B6" s="157"/>
      <c r="C6" s="157"/>
      <c r="D6" s="157"/>
      <c r="E6" s="16">
        <v>2014</v>
      </c>
      <c r="F6" s="16">
        <v>2015</v>
      </c>
      <c r="G6" s="16">
        <v>2016</v>
      </c>
      <c r="H6" s="16">
        <v>2017</v>
      </c>
      <c r="I6" s="16">
        <v>2018</v>
      </c>
      <c r="J6" s="16">
        <v>2019</v>
      </c>
      <c r="K6" s="16">
        <v>2020</v>
      </c>
      <c r="L6" s="16" t="s">
        <v>96</v>
      </c>
    </row>
    <row r="7" spans="1:12" ht="12.75">
      <c r="A7" s="16">
        <v>1</v>
      </c>
      <c r="B7" s="16">
        <v>2</v>
      </c>
      <c r="C7" s="157">
        <v>3</v>
      </c>
      <c r="D7" s="157"/>
      <c r="E7" s="16">
        <v>4</v>
      </c>
      <c r="F7" s="16">
        <v>5</v>
      </c>
      <c r="G7" s="16">
        <v>6</v>
      </c>
      <c r="H7" s="16">
        <v>7</v>
      </c>
      <c r="I7" s="16">
        <v>8</v>
      </c>
      <c r="J7" s="16">
        <v>9</v>
      </c>
      <c r="K7" s="16">
        <v>10</v>
      </c>
      <c r="L7" s="16">
        <v>11</v>
      </c>
    </row>
    <row r="8" spans="1:22" s="20" customFormat="1" ht="19.5" customHeight="1">
      <c r="A8" s="153" t="s">
        <v>158</v>
      </c>
      <c r="B8" s="158" t="s">
        <v>114</v>
      </c>
      <c r="C8" s="153" t="s">
        <v>107</v>
      </c>
      <c r="D8" s="162"/>
      <c r="E8" s="82">
        <f aca="true" t="shared" si="0" ref="E8:K8">SUM(E9:E16)</f>
        <v>7509925.2197900005</v>
      </c>
      <c r="F8" s="83">
        <f t="shared" si="0"/>
        <v>6819704.76322</v>
      </c>
      <c r="G8" s="82">
        <f t="shared" si="0"/>
        <v>6561522.500000001</v>
      </c>
      <c r="H8" s="82">
        <f t="shared" si="0"/>
        <v>5715693.3</v>
      </c>
      <c r="I8" s="82">
        <f t="shared" si="0"/>
        <v>5715693.3</v>
      </c>
      <c r="J8" s="82">
        <f t="shared" si="0"/>
        <v>5715693.3</v>
      </c>
      <c r="K8" s="82">
        <f t="shared" si="0"/>
        <v>5715693.3</v>
      </c>
      <c r="L8" s="18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0" ht="43.5" customHeight="1">
      <c r="A9" s="153"/>
      <c r="B9" s="159"/>
      <c r="C9" s="153" t="s">
        <v>97</v>
      </c>
      <c r="D9" s="17" t="s">
        <v>136</v>
      </c>
      <c r="E9" s="82">
        <f>E18+E27+E36</f>
        <v>7018239.3029000005</v>
      </c>
      <c r="F9" s="82">
        <f aca="true" t="shared" si="1" ref="F9:K9">F18+F27+F36</f>
        <v>6554077</v>
      </c>
      <c r="G9" s="82">
        <f t="shared" si="1"/>
        <v>6561522.500000001</v>
      </c>
      <c r="H9" s="82">
        <f t="shared" si="1"/>
        <v>5715693.3</v>
      </c>
      <c r="I9" s="82">
        <f t="shared" si="1"/>
        <v>5715693.3</v>
      </c>
      <c r="J9" s="82">
        <f t="shared" si="1"/>
        <v>5715693.3</v>
      </c>
      <c r="K9" s="82">
        <f t="shared" si="1"/>
        <v>5715693.3</v>
      </c>
      <c r="L9" s="22"/>
      <c r="M9" s="19"/>
      <c r="N9" s="19"/>
      <c r="O9" s="19"/>
      <c r="P9" s="19"/>
      <c r="Q9" s="19"/>
      <c r="R9" s="19"/>
      <c r="S9" s="19"/>
      <c r="T9" s="19"/>
    </row>
    <row r="10" spans="1:20" ht="42" customHeight="1">
      <c r="A10" s="153"/>
      <c r="B10" s="159"/>
      <c r="C10" s="153"/>
      <c r="D10" s="17" t="s">
        <v>137</v>
      </c>
      <c r="E10" s="82">
        <f>E19+E28+E37</f>
        <v>491685.91689</v>
      </c>
      <c r="F10" s="83">
        <f>F19+F28+F37</f>
        <v>265627.76321999996</v>
      </c>
      <c r="G10" s="82">
        <f>G19+G28++G37</f>
        <v>0</v>
      </c>
      <c r="H10" s="82">
        <f>H19+H28++H37</f>
        <v>0</v>
      </c>
      <c r="I10" s="82">
        <f>I19+I28++I37</f>
        <v>0</v>
      </c>
      <c r="J10" s="82">
        <f>J19+J28++J37</f>
        <v>0</v>
      </c>
      <c r="K10" s="82">
        <f>K19+K28++K37</f>
        <v>0</v>
      </c>
      <c r="L10" s="22"/>
      <c r="M10" s="19"/>
      <c r="N10" s="19"/>
      <c r="O10" s="19"/>
      <c r="P10" s="19"/>
      <c r="Q10" s="19"/>
      <c r="R10" s="19"/>
      <c r="S10" s="19"/>
      <c r="T10" s="19"/>
    </row>
    <row r="11" spans="1:20" ht="86.25" customHeight="1">
      <c r="A11" s="153"/>
      <c r="B11" s="159"/>
      <c r="C11" s="153"/>
      <c r="D11" s="17" t="s">
        <v>159</v>
      </c>
      <c r="E11" s="82">
        <v>0</v>
      </c>
      <c r="F11" s="82">
        <f>F20+F29++F38</f>
        <v>0</v>
      </c>
      <c r="G11" s="82">
        <f aca="true" t="shared" si="2" ref="G11:L11">G20+G29++G38</f>
        <v>0</v>
      </c>
      <c r="H11" s="82">
        <f t="shared" si="2"/>
        <v>0</v>
      </c>
      <c r="I11" s="82">
        <f t="shared" si="2"/>
        <v>0</v>
      </c>
      <c r="J11" s="82">
        <f t="shared" si="2"/>
        <v>0</v>
      </c>
      <c r="K11" s="82">
        <f t="shared" si="2"/>
        <v>0</v>
      </c>
      <c r="L11" s="21">
        <f t="shared" si="2"/>
        <v>0</v>
      </c>
      <c r="M11" s="19"/>
      <c r="N11" s="19"/>
      <c r="O11" s="19"/>
      <c r="P11" s="19"/>
      <c r="Q11" s="19"/>
      <c r="R11" s="19"/>
      <c r="S11" s="19"/>
      <c r="T11" s="19"/>
    </row>
    <row r="12" spans="1:20" ht="12.75">
      <c r="A12" s="153"/>
      <c r="B12" s="160"/>
      <c r="C12" s="153" t="s">
        <v>102</v>
      </c>
      <c r="D12" s="153"/>
      <c r="E12" s="82">
        <f aca="true" t="shared" si="3" ref="E12:K16">SUM(E21,E30,E39)</f>
        <v>0</v>
      </c>
      <c r="F12" s="82">
        <f t="shared" si="3"/>
        <v>0</v>
      </c>
      <c r="G12" s="82">
        <f t="shared" si="3"/>
        <v>0</v>
      </c>
      <c r="H12" s="82">
        <f t="shared" si="3"/>
        <v>0</v>
      </c>
      <c r="I12" s="82">
        <f t="shared" si="3"/>
        <v>0</v>
      </c>
      <c r="J12" s="82">
        <f t="shared" si="3"/>
        <v>0</v>
      </c>
      <c r="K12" s="82">
        <f t="shared" si="3"/>
        <v>0</v>
      </c>
      <c r="L12" s="22"/>
      <c r="N12" s="19"/>
      <c r="O12" s="19"/>
      <c r="P12" s="19"/>
      <c r="Q12" s="19"/>
      <c r="R12" s="19"/>
      <c r="S12" s="19"/>
      <c r="T12" s="19"/>
    </row>
    <row r="13" spans="1:20" ht="26.25" customHeight="1">
      <c r="A13" s="153"/>
      <c r="B13" s="160"/>
      <c r="C13" s="153" t="s">
        <v>103</v>
      </c>
      <c r="D13" s="153"/>
      <c r="E13" s="82">
        <f t="shared" si="3"/>
        <v>0</v>
      </c>
      <c r="F13" s="82">
        <f t="shared" si="3"/>
        <v>0</v>
      </c>
      <c r="G13" s="82">
        <f t="shared" si="3"/>
        <v>0</v>
      </c>
      <c r="H13" s="82">
        <f t="shared" si="3"/>
        <v>0</v>
      </c>
      <c r="I13" s="82">
        <f t="shared" si="3"/>
        <v>0</v>
      </c>
      <c r="J13" s="82">
        <f t="shared" si="3"/>
        <v>0</v>
      </c>
      <c r="K13" s="82">
        <f t="shared" si="3"/>
        <v>0</v>
      </c>
      <c r="L13" s="22"/>
      <c r="M13" s="19"/>
      <c r="N13" s="19"/>
      <c r="O13" s="19"/>
      <c r="P13" s="19"/>
      <c r="Q13" s="19"/>
      <c r="R13" s="19"/>
      <c r="S13" s="19"/>
      <c r="T13" s="19"/>
    </row>
    <row r="14" spans="1:20" ht="24.75" customHeight="1">
      <c r="A14" s="153"/>
      <c r="B14" s="160"/>
      <c r="C14" s="153" t="s">
        <v>104</v>
      </c>
      <c r="D14" s="153"/>
      <c r="E14" s="82">
        <f t="shared" si="3"/>
        <v>0</v>
      </c>
      <c r="F14" s="82">
        <f t="shared" si="3"/>
        <v>0</v>
      </c>
      <c r="G14" s="82">
        <f t="shared" si="3"/>
        <v>0</v>
      </c>
      <c r="H14" s="82">
        <f t="shared" si="3"/>
        <v>0</v>
      </c>
      <c r="I14" s="82">
        <f t="shared" si="3"/>
        <v>0</v>
      </c>
      <c r="J14" s="82">
        <f t="shared" si="3"/>
        <v>0</v>
      </c>
      <c r="K14" s="82">
        <f t="shared" si="3"/>
        <v>0</v>
      </c>
      <c r="L14" s="22"/>
      <c r="N14" s="19"/>
      <c r="O14" s="19"/>
      <c r="P14" s="19"/>
      <c r="Q14" s="19"/>
      <c r="R14" s="19"/>
      <c r="S14" s="19"/>
      <c r="T14" s="19"/>
    </row>
    <row r="15" spans="1:20" ht="12.75">
      <c r="A15" s="153"/>
      <c r="B15" s="160"/>
      <c r="C15" s="153" t="s">
        <v>110</v>
      </c>
      <c r="D15" s="153"/>
      <c r="E15" s="82">
        <f t="shared" si="3"/>
        <v>0</v>
      </c>
      <c r="F15" s="82">
        <f t="shared" si="3"/>
        <v>0</v>
      </c>
      <c r="G15" s="82">
        <f t="shared" si="3"/>
        <v>0</v>
      </c>
      <c r="H15" s="82">
        <f t="shared" si="3"/>
        <v>0</v>
      </c>
      <c r="I15" s="82">
        <f t="shared" si="3"/>
        <v>0</v>
      </c>
      <c r="J15" s="82">
        <f t="shared" si="3"/>
        <v>0</v>
      </c>
      <c r="K15" s="82">
        <f t="shared" si="3"/>
        <v>0</v>
      </c>
      <c r="L15" s="22"/>
      <c r="N15" s="19"/>
      <c r="O15" s="19"/>
      <c r="P15" s="19"/>
      <c r="Q15" s="19"/>
      <c r="R15" s="19"/>
      <c r="S15" s="19"/>
      <c r="T15" s="19"/>
    </row>
    <row r="16" spans="1:20" ht="12.75" customHeight="1">
      <c r="A16" s="153"/>
      <c r="B16" s="161"/>
      <c r="C16" s="153" t="s">
        <v>105</v>
      </c>
      <c r="D16" s="153"/>
      <c r="E16" s="82">
        <f t="shared" si="3"/>
        <v>0</v>
      </c>
      <c r="F16" s="82">
        <v>0</v>
      </c>
      <c r="G16" s="82">
        <f t="shared" si="3"/>
        <v>0</v>
      </c>
      <c r="H16" s="82">
        <f t="shared" si="3"/>
        <v>0</v>
      </c>
      <c r="I16" s="82">
        <f t="shared" si="3"/>
        <v>0</v>
      </c>
      <c r="J16" s="82">
        <f t="shared" si="3"/>
        <v>0</v>
      </c>
      <c r="K16" s="82">
        <f t="shared" si="3"/>
        <v>0</v>
      </c>
      <c r="L16" s="22"/>
      <c r="N16" s="19"/>
      <c r="O16" s="19"/>
      <c r="P16" s="19"/>
      <c r="Q16" s="19"/>
      <c r="R16" s="19"/>
      <c r="S16" s="19"/>
      <c r="T16" s="19"/>
    </row>
    <row r="17" spans="1:20" ht="12.75">
      <c r="A17" s="153" t="s">
        <v>106</v>
      </c>
      <c r="B17" s="153" t="s">
        <v>23</v>
      </c>
      <c r="C17" s="153" t="s">
        <v>107</v>
      </c>
      <c r="D17" s="153"/>
      <c r="E17" s="82">
        <f>SUM(E18:E25)</f>
        <v>875406.1</v>
      </c>
      <c r="F17" s="82">
        <f aca="true" t="shared" si="4" ref="F17:L17">SUM(F18:F25)</f>
        <v>745416.4</v>
      </c>
      <c r="G17" s="82">
        <f t="shared" si="4"/>
        <v>857700.3</v>
      </c>
      <c r="H17" s="82">
        <f t="shared" si="4"/>
        <v>723327.5000000001</v>
      </c>
      <c r="I17" s="82">
        <f t="shared" si="4"/>
        <v>723327.5000000001</v>
      </c>
      <c r="J17" s="82">
        <f t="shared" si="4"/>
        <v>723327.5000000001</v>
      </c>
      <c r="K17" s="82">
        <f t="shared" si="4"/>
        <v>723327.5000000001</v>
      </c>
      <c r="L17" s="22">
        <f t="shared" si="4"/>
        <v>0</v>
      </c>
      <c r="N17" s="19"/>
      <c r="O17" s="19"/>
      <c r="P17" s="19"/>
      <c r="Q17" s="19"/>
      <c r="R17" s="19"/>
      <c r="S17" s="19"/>
      <c r="T17" s="19"/>
    </row>
    <row r="18" spans="1:20" ht="37.5" customHeight="1">
      <c r="A18" s="153"/>
      <c r="B18" s="153"/>
      <c r="C18" s="153" t="s">
        <v>97</v>
      </c>
      <c r="D18" s="17" t="s">
        <v>138</v>
      </c>
      <c r="E18" s="82">
        <f>'Приложение 4 '!H18+'Приложение 4 '!H19+'Приложение 4 '!H20+'Приложение 4 '!H21-'Приложение 4 '!H25</f>
        <v>874573.2999999999</v>
      </c>
      <c r="F18" s="82">
        <f>'Приложение 4 '!I18+'Приложение 4 '!I19+'Приложение 4 '!I20+'Приложение 4 '!I21-'Приложение 4 '!I25</f>
        <v>744712.4</v>
      </c>
      <c r="G18" s="82">
        <f>'Приложение 4 '!J18+'Приложение 4 '!J19+'Приложение 4 '!J20+'Приложение 4 '!J21-'Приложение 4 '!J25</f>
        <v>857700.3</v>
      </c>
      <c r="H18" s="82">
        <f>'Приложение 4 '!K18+'Приложение 4 '!K19+'Приложение 4 '!K20+'Приложение 4 '!K21-'Приложение 4 '!K25</f>
        <v>723327.5000000001</v>
      </c>
      <c r="I18" s="82">
        <f>'Приложение 4 '!L18+'Приложение 4 '!L19+'Приложение 4 '!L20+'Приложение 4 '!L21-'Приложение 4 '!L25</f>
        <v>723327.5000000001</v>
      </c>
      <c r="J18" s="82">
        <f>'Приложение 4 '!M18+'Приложение 4 '!M19+'Приложение 4 '!M20+'Приложение 4 '!M21-'Приложение 4 '!M25</f>
        <v>723327.5000000001</v>
      </c>
      <c r="K18" s="82">
        <f>'Приложение 4 '!N18+'Приложение 4 '!N19+'Приложение 4 '!N20+'Приложение 4 '!N21-'Приложение 4 '!N25</f>
        <v>723327.5000000001</v>
      </c>
      <c r="L18" s="22"/>
      <c r="N18" s="19"/>
      <c r="O18" s="19"/>
      <c r="P18" s="19"/>
      <c r="Q18" s="19"/>
      <c r="R18" s="19"/>
      <c r="S18" s="19"/>
      <c r="T18" s="19"/>
    </row>
    <row r="19" spans="1:20" ht="39.75" customHeight="1">
      <c r="A19" s="153"/>
      <c r="B19" s="153"/>
      <c r="C19" s="153"/>
      <c r="D19" s="17" t="s">
        <v>139</v>
      </c>
      <c r="E19" s="82">
        <f>'Приложение 4 '!H25</f>
        <v>832.8</v>
      </c>
      <c r="F19" s="82">
        <f>'Приложение 4 '!I25</f>
        <v>704</v>
      </c>
      <c r="G19" s="82">
        <f>'Приложение 4 '!J25</f>
        <v>0</v>
      </c>
      <c r="H19" s="82">
        <f>'Приложение 4 '!K25</f>
        <v>0</v>
      </c>
      <c r="I19" s="82">
        <f>'Приложение 4 '!L25</f>
        <v>0</v>
      </c>
      <c r="J19" s="82">
        <f>'Приложение 4 '!M25</f>
        <v>0</v>
      </c>
      <c r="K19" s="82">
        <f>'Приложение 4 '!N25</f>
        <v>0</v>
      </c>
      <c r="L19" s="22"/>
      <c r="N19" s="19"/>
      <c r="O19" s="19"/>
      <c r="P19" s="19"/>
      <c r="Q19" s="19"/>
      <c r="R19" s="19"/>
      <c r="S19" s="19"/>
      <c r="T19" s="19"/>
    </row>
    <row r="20" spans="1:20" ht="66.75" customHeight="1">
      <c r="A20" s="153"/>
      <c r="B20" s="153"/>
      <c r="C20" s="153"/>
      <c r="D20" s="17" t="s">
        <v>142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22"/>
      <c r="N20" s="19"/>
      <c r="O20" s="19"/>
      <c r="P20" s="19"/>
      <c r="Q20" s="19"/>
      <c r="R20" s="19"/>
      <c r="S20" s="19"/>
      <c r="T20" s="19"/>
    </row>
    <row r="21" spans="1:20" ht="12.75">
      <c r="A21" s="153"/>
      <c r="B21" s="153"/>
      <c r="C21" s="153" t="s">
        <v>108</v>
      </c>
      <c r="D21" s="153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22"/>
      <c r="N21" s="19"/>
      <c r="O21" s="19"/>
      <c r="P21" s="19"/>
      <c r="Q21" s="19"/>
      <c r="R21" s="19"/>
      <c r="S21" s="19"/>
      <c r="T21" s="19"/>
    </row>
    <row r="22" spans="1:20" ht="30" customHeight="1">
      <c r="A22" s="153"/>
      <c r="B22" s="153"/>
      <c r="C22" s="153" t="s">
        <v>103</v>
      </c>
      <c r="D22" s="153"/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22"/>
      <c r="N22" s="19"/>
      <c r="O22" s="19"/>
      <c r="P22" s="19"/>
      <c r="Q22" s="19"/>
      <c r="R22" s="19"/>
      <c r="S22" s="19"/>
      <c r="T22" s="19"/>
    </row>
    <row r="23" spans="1:20" ht="26.25" customHeight="1">
      <c r="A23" s="153"/>
      <c r="B23" s="153"/>
      <c r="C23" s="153" t="s">
        <v>109</v>
      </c>
      <c r="D23" s="153"/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22"/>
      <c r="N23" s="19"/>
      <c r="O23" s="19"/>
      <c r="P23" s="19"/>
      <c r="Q23" s="19"/>
      <c r="R23" s="19"/>
      <c r="S23" s="19"/>
      <c r="T23" s="19"/>
    </row>
    <row r="24" spans="1:20" ht="12" customHeight="1">
      <c r="A24" s="153"/>
      <c r="B24" s="153"/>
      <c r="C24" s="153" t="s">
        <v>110</v>
      </c>
      <c r="D24" s="153"/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22"/>
      <c r="N24" s="19"/>
      <c r="O24" s="19"/>
      <c r="P24" s="19"/>
      <c r="Q24" s="19"/>
      <c r="R24" s="19"/>
      <c r="S24" s="19"/>
      <c r="T24" s="19"/>
    </row>
    <row r="25" spans="1:20" ht="24" customHeight="1">
      <c r="A25" s="153"/>
      <c r="B25" s="153"/>
      <c r="C25" s="153" t="s">
        <v>105</v>
      </c>
      <c r="D25" s="153"/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23">
        <v>0</v>
      </c>
      <c r="N25" s="19"/>
      <c r="O25" s="19"/>
      <c r="P25" s="19"/>
      <c r="Q25" s="19"/>
      <c r="R25" s="19"/>
      <c r="S25" s="19"/>
      <c r="T25" s="19"/>
    </row>
    <row r="26" spans="1:20" ht="12.75">
      <c r="A26" s="153" t="s">
        <v>36</v>
      </c>
      <c r="B26" s="153" t="s">
        <v>135</v>
      </c>
      <c r="C26" s="153" t="s">
        <v>107</v>
      </c>
      <c r="D26" s="153"/>
      <c r="E26" s="82">
        <f>SUM(E27:E34)</f>
        <v>6602537.919790001</v>
      </c>
      <c r="F26" s="82">
        <f aca="true" t="shared" si="5" ref="F26:L26">SUM(F27:F34)</f>
        <v>6034899.76322</v>
      </c>
      <c r="G26" s="82">
        <f t="shared" si="5"/>
        <v>5686822.200000001</v>
      </c>
      <c r="H26" s="82">
        <f t="shared" si="5"/>
        <v>4975365.8</v>
      </c>
      <c r="I26" s="82">
        <f t="shared" si="5"/>
        <v>4975365.8</v>
      </c>
      <c r="J26" s="82">
        <f t="shared" si="5"/>
        <v>4975365.8</v>
      </c>
      <c r="K26" s="82">
        <f t="shared" si="5"/>
        <v>4975365.8</v>
      </c>
      <c r="L26" s="22" t="e">
        <f t="shared" si="5"/>
        <v>#REF!</v>
      </c>
      <c r="N26" s="19"/>
      <c r="O26" s="19"/>
      <c r="P26" s="19"/>
      <c r="Q26" s="19"/>
      <c r="R26" s="19"/>
      <c r="S26" s="19"/>
      <c r="T26" s="19"/>
    </row>
    <row r="27" spans="1:20" ht="44.25" customHeight="1">
      <c r="A27" s="153"/>
      <c r="B27" s="153"/>
      <c r="C27" s="153" t="s">
        <v>97</v>
      </c>
      <c r="D27" s="17" t="s">
        <v>138</v>
      </c>
      <c r="E27" s="82">
        <f>'Приложение 4 '!H34+'Приложение 4 '!H35+'Приложение 4 '!H36+'Приложение 4 '!H37-'Приложение 4 '!H43-'Приложение 4 '!H50-'Приложение 4 '!H63-'Приложение 4 '!H64-'Приложение 4 '!H68-'Приложение 4 '!H77</f>
        <v>6111684.8029000005</v>
      </c>
      <c r="F27" s="82">
        <f>'Приложение 4 '!I34+'Приложение 4 '!I35+'Приложение 4 '!I36+'Приложение 4 '!I37-'Приложение 4 '!I50-'Приложение 4 '!I63-'Приложение 4 '!I67-'Приложение 4 '!I70-'Приложение 4 '!I71-'Приложение 4 '!I77</f>
        <v>5769976</v>
      </c>
      <c r="G27" s="82">
        <f>'Приложение 4 '!J34+'Приложение 4 '!J35+'Приложение 4 '!J36+'Приложение 4 '!J37-'Приложение 4 '!J50-'Приложение 4 '!J63-'Приложение 4 '!J67-'Приложение 4 '!J70-'Приложение 4 '!J71-'Приложение 4 '!J77</f>
        <v>5686822.200000001</v>
      </c>
      <c r="H27" s="82">
        <f>'Приложение 4 '!K34+'Приложение 4 '!K35+'Приложение 4 '!K36+'Приложение 4 '!K37-'Приложение 4 '!K50-'Приложение 4 '!K63-'Приложение 4 '!K67-'Приложение 4 '!K70-'Приложение 4 '!K71-'Приложение 4 '!K77</f>
        <v>4975365.8</v>
      </c>
      <c r="I27" s="82">
        <f>'Приложение 4 '!L34+'Приложение 4 '!L35+'Приложение 4 '!L36+'Приложение 4 '!L37-'Приложение 4 '!L50-'Приложение 4 '!L63-'Приложение 4 '!L67-'Приложение 4 '!L70-'Приложение 4 '!L71-'Приложение 4 '!L77</f>
        <v>4975365.8</v>
      </c>
      <c r="J27" s="82">
        <f>'Приложение 4 '!M34+'Приложение 4 '!M35+'Приложение 4 '!M36+'Приложение 4 '!M37-'Приложение 4 '!M50-'Приложение 4 '!M63-'Приложение 4 '!M67-'Приложение 4 '!M70-'Приложение 4 '!M71-'Приложение 4 '!M77</f>
        <v>4975365.8</v>
      </c>
      <c r="K27" s="82">
        <f>'Приложение 4 '!N34+'Приложение 4 '!N35+'Приложение 4 '!N36+'Приложение 4 '!N37-'Приложение 4 '!N50-'Приложение 4 '!N63-'Приложение 4 '!N67-'Приложение 4 '!N70-'Приложение 4 '!N71-'Приложение 4 '!N77</f>
        <v>4975365.8</v>
      </c>
      <c r="L27" s="22"/>
      <c r="N27" s="19"/>
      <c r="O27" s="19"/>
      <c r="P27" s="19"/>
      <c r="Q27" s="19"/>
      <c r="R27" s="19"/>
      <c r="S27" s="19"/>
      <c r="T27" s="19"/>
    </row>
    <row r="28" spans="1:20" ht="45" customHeight="1">
      <c r="A28" s="153"/>
      <c r="B28" s="153"/>
      <c r="C28" s="153"/>
      <c r="D28" s="17" t="s">
        <v>139</v>
      </c>
      <c r="E28" s="82">
        <f>'Приложение 4 '!H43+'Приложение 4 '!H50+'Приложение 4 '!H63+'Приложение 4 '!H64+'Приложение 4 '!H68+'Приложение 4 '!H77</f>
        <v>490853.11689</v>
      </c>
      <c r="F28" s="82">
        <f>'Приложение 4 '!I50+'Приложение 4 '!I63+'Приложение 4 '!I67+'Приложение 4 '!I70+'Приложение 4 '!I71+'Приложение 4 '!I77</f>
        <v>264923.76321999996</v>
      </c>
      <c r="G28" s="82">
        <f>'Приложение 4 '!J50+'Приложение 4 '!J63+'Приложение 4 '!J67+'Приложение 4 '!J70+'Приложение 4 '!J71+'Приложение 4 '!J77</f>
        <v>0</v>
      </c>
      <c r="H28" s="82">
        <f>'Приложение 4 '!K50+'Приложение 4 '!K63+'Приложение 4 '!K67+'Приложение 4 '!K70+'Приложение 4 '!K71+'Приложение 4 '!K77</f>
        <v>0</v>
      </c>
      <c r="I28" s="82">
        <f>'Приложение 4 '!L50+'Приложение 4 '!L63+'Приложение 4 '!L67+'Приложение 4 '!L70+'Приложение 4 '!L71+'Приложение 4 '!L77</f>
        <v>0</v>
      </c>
      <c r="J28" s="82">
        <f>'Приложение 4 '!M50+'Приложение 4 '!M63+'Приложение 4 '!M67+'Приложение 4 '!M70+'Приложение 4 '!M71+'Приложение 4 '!M77</f>
        <v>0</v>
      </c>
      <c r="K28" s="82">
        <f>'Приложение 4 '!N50+'Приложение 4 '!N63+'Приложение 4 '!N67+'Приложение 4 '!N70+'Приложение 4 '!N71+'Приложение 4 '!N77</f>
        <v>0</v>
      </c>
      <c r="L28" s="22"/>
      <c r="N28" s="19"/>
      <c r="O28" s="19"/>
      <c r="P28" s="19"/>
      <c r="Q28" s="19"/>
      <c r="R28" s="19"/>
      <c r="S28" s="19"/>
      <c r="T28" s="19"/>
    </row>
    <row r="29" spans="1:20" ht="67.5" customHeight="1">
      <c r="A29" s="153"/>
      <c r="B29" s="153"/>
      <c r="C29" s="153"/>
      <c r="D29" s="17" t="s">
        <v>140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22"/>
      <c r="N29" s="19"/>
      <c r="O29" s="19"/>
      <c r="P29" s="19"/>
      <c r="Q29" s="19"/>
      <c r="R29" s="19"/>
      <c r="S29" s="19"/>
      <c r="T29" s="19"/>
    </row>
    <row r="30" spans="1:20" ht="17.25" customHeight="1">
      <c r="A30" s="153"/>
      <c r="B30" s="153"/>
      <c r="C30" s="153" t="s">
        <v>108</v>
      </c>
      <c r="D30" s="153"/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23" t="e">
        <f>'[2]РАБ_БЮДЖ'!J18</f>
        <v>#REF!</v>
      </c>
      <c r="N30" s="19"/>
      <c r="O30" s="19"/>
      <c r="P30" s="19"/>
      <c r="Q30" s="19"/>
      <c r="R30" s="19"/>
      <c r="S30" s="19"/>
      <c r="T30" s="19"/>
    </row>
    <row r="31" spans="1:20" ht="25.5" customHeight="1">
      <c r="A31" s="153"/>
      <c r="B31" s="153"/>
      <c r="C31" s="153" t="s">
        <v>103</v>
      </c>
      <c r="D31" s="153"/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23">
        <v>0</v>
      </c>
      <c r="N31" s="19"/>
      <c r="O31" s="19"/>
      <c r="P31" s="19"/>
      <c r="Q31" s="19"/>
      <c r="R31" s="19"/>
      <c r="S31" s="19"/>
      <c r="T31" s="19"/>
    </row>
    <row r="32" spans="1:20" ht="27" customHeight="1">
      <c r="A32" s="153"/>
      <c r="B32" s="153"/>
      <c r="C32" s="153" t="s">
        <v>109</v>
      </c>
      <c r="D32" s="153"/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23">
        <v>0</v>
      </c>
      <c r="N32" s="19"/>
      <c r="O32" s="19"/>
      <c r="P32" s="19"/>
      <c r="Q32" s="19"/>
      <c r="R32" s="19"/>
      <c r="S32" s="19"/>
      <c r="T32" s="19"/>
    </row>
    <row r="33" spans="1:20" ht="12.75">
      <c r="A33" s="153"/>
      <c r="B33" s="153"/>
      <c r="C33" s="153" t="s">
        <v>110</v>
      </c>
      <c r="D33" s="153"/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23" t="e">
        <f>'[2]РАБ_БЮДЖ'!J19</f>
        <v>#REF!</v>
      </c>
      <c r="N33" s="19"/>
      <c r="O33" s="19"/>
      <c r="P33" s="19"/>
      <c r="Q33" s="19"/>
      <c r="R33" s="19"/>
      <c r="S33" s="19"/>
      <c r="T33" s="19"/>
    </row>
    <row r="34" spans="1:20" ht="12.75">
      <c r="A34" s="153"/>
      <c r="B34" s="153"/>
      <c r="C34" s="153" t="s">
        <v>105</v>
      </c>
      <c r="D34" s="153"/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23" t="e">
        <f>'[2]РАБ_БЮДЖ'!J17</f>
        <v>#REF!</v>
      </c>
      <c r="N34" s="19"/>
      <c r="O34" s="19"/>
      <c r="P34" s="19"/>
      <c r="Q34" s="19"/>
      <c r="R34" s="19"/>
      <c r="S34" s="19"/>
      <c r="T34" s="19"/>
    </row>
    <row r="35" spans="1:20" ht="12.75">
      <c r="A35" s="153" t="s">
        <v>81</v>
      </c>
      <c r="B35" s="153" t="s">
        <v>82</v>
      </c>
      <c r="C35" s="153" t="s">
        <v>107</v>
      </c>
      <c r="D35" s="153"/>
      <c r="E35" s="82">
        <f aca="true" t="shared" si="6" ref="E35:L35">SUM(E36:E43)</f>
        <v>31981.2</v>
      </c>
      <c r="F35" s="82">
        <f t="shared" si="6"/>
        <v>39388.6</v>
      </c>
      <c r="G35" s="82">
        <f t="shared" si="6"/>
        <v>17000</v>
      </c>
      <c r="H35" s="82">
        <f t="shared" si="6"/>
        <v>17000</v>
      </c>
      <c r="I35" s="82">
        <f t="shared" si="6"/>
        <v>17000</v>
      </c>
      <c r="J35" s="82">
        <f t="shared" si="6"/>
        <v>17000</v>
      </c>
      <c r="K35" s="82">
        <f t="shared" si="6"/>
        <v>17000</v>
      </c>
      <c r="L35" s="22" t="e">
        <f t="shared" si="6"/>
        <v>#REF!</v>
      </c>
      <c r="N35" s="19"/>
      <c r="O35" s="19"/>
      <c r="P35" s="19"/>
      <c r="Q35" s="19"/>
      <c r="R35" s="19"/>
      <c r="S35" s="19"/>
      <c r="T35" s="19"/>
    </row>
    <row r="36" spans="1:20" ht="42.75" customHeight="1">
      <c r="A36" s="153"/>
      <c r="B36" s="153"/>
      <c r="C36" s="153" t="s">
        <v>97</v>
      </c>
      <c r="D36" s="17" t="s">
        <v>138</v>
      </c>
      <c r="E36" s="82">
        <f>'Приложение 4 '!H83</f>
        <v>31981.2</v>
      </c>
      <c r="F36" s="82">
        <f>'Приложение 4 '!I83</f>
        <v>39388.6</v>
      </c>
      <c r="G36" s="82">
        <f>'Приложение 4 '!J83</f>
        <v>17000</v>
      </c>
      <c r="H36" s="82">
        <f>'Приложение 4 '!K83</f>
        <v>17000</v>
      </c>
      <c r="I36" s="82">
        <f>'Приложение 4 '!L83</f>
        <v>17000</v>
      </c>
      <c r="J36" s="82">
        <f>'Приложение 4 '!M83</f>
        <v>17000</v>
      </c>
      <c r="K36" s="82">
        <f>'Приложение 4 '!N83</f>
        <v>17000</v>
      </c>
      <c r="L36" s="21" t="e">
        <f>#REF!</f>
        <v>#REF!</v>
      </c>
      <c r="N36" s="19"/>
      <c r="O36" s="19"/>
      <c r="P36" s="19"/>
      <c r="Q36" s="19"/>
      <c r="R36" s="19"/>
      <c r="S36" s="19"/>
      <c r="T36" s="19"/>
    </row>
    <row r="37" spans="1:20" ht="42.75" customHeight="1">
      <c r="A37" s="153"/>
      <c r="B37" s="153"/>
      <c r="C37" s="153"/>
      <c r="D37" s="17" t="s">
        <v>139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21">
        <v>0</v>
      </c>
      <c r="N37" s="19"/>
      <c r="O37" s="19"/>
      <c r="P37" s="19"/>
      <c r="Q37" s="19"/>
      <c r="R37" s="19"/>
      <c r="S37" s="19"/>
      <c r="T37" s="19"/>
    </row>
    <row r="38" spans="1:20" ht="65.25" customHeight="1">
      <c r="A38" s="153"/>
      <c r="B38" s="153"/>
      <c r="C38" s="153"/>
      <c r="D38" s="17" t="s">
        <v>140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21">
        <v>0</v>
      </c>
      <c r="N38" s="19"/>
      <c r="O38" s="19"/>
      <c r="P38" s="19"/>
      <c r="Q38" s="19"/>
      <c r="R38" s="19"/>
      <c r="S38" s="19"/>
      <c r="T38" s="19"/>
    </row>
    <row r="39" spans="1:20" ht="12" customHeight="1">
      <c r="A39" s="153"/>
      <c r="B39" s="153"/>
      <c r="C39" s="153" t="s">
        <v>108</v>
      </c>
      <c r="D39" s="153"/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22"/>
      <c r="N39" s="19"/>
      <c r="O39" s="19"/>
      <c r="P39" s="19"/>
      <c r="Q39" s="19"/>
      <c r="R39" s="19"/>
      <c r="S39" s="19"/>
      <c r="T39" s="19"/>
    </row>
    <row r="40" spans="1:20" ht="29.25" customHeight="1">
      <c r="A40" s="153"/>
      <c r="B40" s="153"/>
      <c r="C40" s="153" t="s">
        <v>103</v>
      </c>
      <c r="D40" s="153"/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22"/>
      <c r="N40" s="19"/>
      <c r="O40" s="19"/>
      <c r="P40" s="19"/>
      <c r="Q40" s="19"/>
      <c r="R40" s="19"/>
      <c r="S40" s="19"/>
      <c r="T40" s="19"/>
    </row>
    <row r="41" spans="1:20" ht="27" customHeight="1">
      <c r="A41" s="153"/>
      <c r="B41" s="153"/>
      <c r="C41" s="153" t="s">
        <v>109</v>
      </c>
      <c r="D41" s="153"/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22"/>
      <c r="N41" s="19"/>
      <c r="O41" s="19"/>
      <c r="P41" s="19"/>
      <c r="Q41" s="19"/>
      <c r="R41" s="19"/>
      <c r="S41" s="19"/>
      <c r="T41" s="19"/>
    </row>
    <row r="42" spans="1:20" ht="12.75">
      <c r="A42" s="153"/>
      <c r="B42" s="153"/>
      <c r="C42" s="153" t="s">
        <v>110</v>
      </c>
      <c r="D42" s="153"/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22"/>
      <c r="N42" s="19"/>
      <c r="O42" s="19"/>
      <c r="P42" s="19"/>
      <c r="Q42" s="19"/>
      <c r="R42" s="19"/>
      <c r="S42" s="19"/>
      <c r="T42" s="19"/>
    </row>
    <row r="43" spans="1:20" ht="22.5">
      <c r="A43" s="153"/>
      <c r="B43" s="153"/>
      <c r="C43" s="153" t="s">
        <v>105</v>
      </c>
      <c r="D43" s="153"/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82">
        <v>0</v>
      </c>
      <c r="L43" s="23" t="e">
        <f>'[2]РАБ_БЮДЖ'!J23</f>
        <v>#REF!</v>
      </c>
      <c r="M43" s="84" t="s">
        <v>161</v>
      </c>
      <c r="N43" s="19"/>
      <c r="O43" s="19"/>
      <c r="P43" s="19"/>
      <c r="Q43" s="19"/>
      <c r="R43" s="19"/>
      <c r="S43" s="19"/>
      <c r="T43" s="19"/>
    </row>
    <row r="44" spans="1:20" ht="12.75" hidden="1">
      <c r="A44" s="17"/>
      <c r="B44" s="17"/>
      <c r="C44" s="17"/>
      <c r="D44" s="17"/>
      <c r="E44" s="22"/>
      <c r="F44" s="22"/>
      <c r="G44" s="22"/>
      <c r="H44" s="22"/>
      <c r="I44" s="22"/>
      <c r="J44" s="22"/>
      <c r="K44" s="22"/>
      <c r="L44" s="22"/>
      <c r="N44" s="19"/>
      <c r="O44" s="19"/>
      <c r="P44" s="19"/>
      <c r="Q44" s="19"/>
      <c r="R44" s="19"/>
      <c r="S44" s="19"/>
      <c r="T44" s="19"/>
    </row>
    <row r="45" spans="1:20" ht="12.75" hidden="1">
      <c r="A45" s="17"/>
      <c r="B45" s="17"/>
      <c r="C45" s="17"/>
      <c r="D45" s="17"/>
      <c r="E45" s="22"/>
      <c r="F45" s="22"/>
      <c r="G45" s="22"/>
      <c r="H45" s="22"/>
      <c r="I45" s="22"/>
      <c r="J45" s="22"/>
      <c r="K45" s="22"/>
      <c r="L45" s="22"/>
      <c r="N45" s="19"/>
      <c r="O45" s="19"/>
      <c r="P45" s="19"/>
      <c r="Q45" s="19"/>
      <c r="R45" s="19"/>
      <c r="S45" s="19"/>
      <c r="T45" s="19"/>
    </row>
    <row r="46" spans="1:20" ht="12.75" hidden="1">
      <c r="A46" s="17"/>
      <c r="B46" s="17"/>
      <c r="C46" s="17"/>
      <c r="D46" s="17"/>
      <c r="E46" s="22"/>
      <c r="F46" s="22"/>
      <c r="G46" s="22"/>
      <c r="H46" s="22"/>
      <c r="I46" s="22"/>
      <c r="J46" s="22"/>
      <c r="K46" s="22"/>
      <c r="L46" s="22"/>
      <c r="N46" s="19"/>
      <c r="O46" s="19"/>
      <c r="P46" s="19"/>
      <c r="Q46" s="19"/>
      <c r="R46" s="19"/>
      <c r="S46" s="19"/>
      <c r="T46" s="19"/>
    </row>
    <row r="47" spans="1:20" ht="12.75" hidden="1">
      <c r="A47" s="17"/>
      <c r="B47" s="17"/>
      <c r="C47" s="17"/>
      <c r="D47" s="17"/>
      <c r="E47" s="22"/>
      <c r="F47" s="22"/>
      <c r="G47" s="22"/>
      <c r="H47" s="22"/>
      <c r="I47" s="22"/>
      <c r="J47" s="22"/>
      <c r="K47" s="22"/>
      <c r="L47" s="22"/>
      <c r="N47" s="19"/>
      <c r="O47" s="19"/>
      <c r="P47" s="19"/>
      <c r="Q47" s="19"/>
      <c r="R47" s="19"/>
      <c r="S47" s="19"/>
      <c r="T47" s="19"/>
    </row>
    <row r="48" spans="1:20" ht="12.75" hidden="1">
      <c r="A48" s="17"/>
      <c r="B48" s="17"/>
      <c r="C48" s="17"/>
      <c r="D48" s="17"/>
      <c r="E48" s="22"/>
      <c r="F48" s="22"/>
      <c r="G48" s="22"/>
      <c r="H48" s="22"/>
      <c r="I48" s="22"/>
      <c r="J48" s="22"/>
      <c r="K48" s="22"/>
      <c r="L48" s="22"/>
      <c r="N48" s="19"/>
      <c r="O48" s="19"/>
      <c r="P48" s="19"/>
      <c r="Q48" s="19"/>
      <c r="R48" s="19"/>
      <c r="S48" s="19"/>
      <c r="T48" s="19"/>
    </row>
    <row r="49" spans="1:20" ht="12.75" hidden="1">
      <c r="A49" s="17"/>
      <c r="B49" s="17"/>
      <c r="C49" s="17"/>
      <c r="D49" s="17"/>
      <c r="E49" s="22"/>
      <c r="F49" s="22"/>
      <c r="G49" s="22"/>
      <c r="H49" s="22"/>
      <c r="I49" s="22"/>
      <c r="J49" s="22"/>
      <c r="K49" s="22"/>
      <c r="L49" s="22"/>
      <c r="N49" s="19"/>
      <c r="O49" s="19"/>
      <c r="P49" s="19"/>
      <c r="Q49" s="19"/>
      <c r="R49" s="19"/>
      <c r="S49" s="19"/>
      <c r="T49" s="19"/>
    </row>
    <row r="50" spans="1:20" ht="12.75" hidden="1">
      <c r="A50" s="17"/>
      <c r="B50" s="17"/>
      <c r="C50" s="17"/>
      <c r="D50" s="17"/>
      <c r="E50" s="22"/>
      <c r="F50" s="22"/>
      <c r="G50" s="22"/>
      <c r="H50" s="22"/>
      <c r="I50" s="22"/>
      <c r="J50" s="22"/>
      <c r="K50" s="22"/>
      <c r="L50" s="22"/>
      <c r="N50" s="19"/>
      <c r="O50" s="19"/>
      <c r="P50" s="19"/>
      <c r="Q50" s="19"/>
      <c r="R50" s="19"/>
      <c r="S50" s="19"/>
      <c r="T50" s="19"/>
    </row>
    <row r="51" spans="1:20" ht="12.75" hidden="1">
      <c r="A51" s="17"/>
      <c r="B51" s="17"/>
      <c r="C51" s="17"/>
      <c r="D51" s="17"/>
      <c r="E51" s="22"/>
      <c r="F51" s="22"/>
      <c r="G51" s="22"/>
      <c r="H51" s="22"/>
      <c r="I51" s="22"/>
      <c r="J51" s="22"/>
      <c r="K51" s="22"/>
      <c r="L51" s="22"/>
      <c r="N51" s="19"/>
      <c r="O51" s="19"/>
      <c r="P51" s="19"/>
      <c r="Q51" s="19"/>
      <c r="R51" s="19"/>
      <c r="S51" s="19"/>
      <c r="T51" s="19"/>
    </row>
    <row r="52" spans="1:20" ht="12.75" hidden="1">
      <c r="A52" s="17"/>
      <c r="B52" s="17"/>
      <c r="C52" s="17"/>
      <c r="D52" s="17"/>
      <c r="E52" s="22"/>
      <c r="F52" s="22"/>
      <c r="G52" s="22"/>
      <c r="H52" s="22"/>
      <c r="I52" s="22"/>
      <c r="J52" s="22"/>
      <c r="K52" s="22"/>
      <c r="L52" s="22"/>
      <c r="N52" s="19"/>
      <c r="O52" s="19"/>
      <c r="P52" s="19"/>
      <c r="Q52" s="19"/>
      <c r="R52" s="19"/>
      <c r="S52" s="19"/>
      <c r="T52" s="19"/>
    </row>
    <row r="53" spans="1:20" ht="12.75" hidden="1">
      <c r="A53" s="17"/>
      <c r="B53" s="17"/>
      <c r="C53" s="17"/>
      <c r="D53" s="17"/>
      <c r="E53" s="22"/>
      <c r="F53" s="22"/>
      <c r="G53" s="22"/>
      <c r="H53" s="22"/>
      <c r="I53" s="22"/>
      <c r="J53" s="22"/>
      <c r="K53" s="22"/>
      <c r="L53" s="22"/>
      <c r="N53" s="19"/>
      <c r="O53" s="19"/>
      <c r="P53" s="19"/>
      <c r="Q53" s="19"/>
      <c r="R53" s="19"/>
      <c r="S53" s="19"/>
      <c r="T53" s="19"/>
    </row>
    <row r="54" spans="1:20" ht="12.75" hidden="1">
      <c r="A54" s="153" t="s">
        <v>111</v>
      </c>
      <c r="B54" s="153"/>
      <c r="C54" s="151" t="s">
        <v>107</v>
      </c>
      <c r="D54" s="152"/>
      <c r="E54" s="22"/>
      <c r="F54" s="22"/>
      <c r="G54" s="22"/>
      <c r="H54" s="22"/>
      <c r="I54" s="22"/>
      <c r="J54" s="22"/>
      <c r="K54" s="22"/>
      <c r="L54" s="22"/>
      <c r="N54" s="19"/>
      <c r="O54" s="19"/>
      <c r="P54" s="19"/>
      <c r="Q54" s="19"/>
      <c r="R54" s="19"/>
      <c r="S54" s="19"/>
      <c r="T54" s="19"/>
    </row>
    <row r="55" spans="1:20" ht="26.25" hidden="1">
      <c r="A55" s="153"/>
      <c r="B55" s="153"/>
      <c r="C55" s="153" t="s">
        <v>97</v>
      </c>
      <c r="D55" s="17" t="s">
        <v>112</v>
      </c>
      <c r="E55" s="155"/>
      <c r="F55" s="22"/>
      <c r="G55" s="22"/>
      <c r="H55" s="22"/>
      <c r="I55" s="22"/>
      <c r="J55" s="155"/>
      <c r="K55" s="155"/>
      <c r="L55" s="155"/>
      <c r="N55" s="19"/>
      <c r="O55" s="19"/>
      <c r="P55" s="19"/>
      <c r="Q55" s="19"/>
      <c r="R55" s="19"/>
      <c r="S55" s="19"/>
      <c r="T55" s="19"/>
    </row>
    <row r="56" spans="1:20" ht="26.25" hidden="1">
      <c r="A56" s="153"/>
      <c r="B56" s="153"/>
      <c r="C56" s="153"/>
      <c r="D56" s="17" t="s">
        <v>113</v>
      </c>
      <c r="E56" s="155"/>
      <c r="F56" s="22"/>
      <c r="G56" s="22"/>
      <c r="H56" s="22"/>
      <c r="I56" s="22"/>
      <c r="J56" s="155"/>
      <c r="K56" s="155"/>
      <c r="L56" s="155"/>
      <c r="N56" s="19"/>
      <c r="O56" s="19"/>
      <c r="P56" s="19"/>
      <c r="Q56" s="19"/>
      <c r="R56" s="19"/>
      <c r="S56" s="19"/>
      <c r="T56" s="19"/>
    </row>
    <row r="57" spans="1:20" ht="52.5" hidden="1">
      <c r="A57" s="153"/>
      <c r="B57" s="153"/>
      <c r="C57" s="153"/>
      <c r="D57" s="17" t="s">
        <v>98</v>
      </c>
      <c r="E57" s="22"/>
      <c r="F57" s="22"/>
      <c r="G57" s="22"/>
      <c r="H57" s="22"/>
      <c r="I57" s="22"/>
      <c r="J57" s="22"/>
      <c r="K57" s="22"/>
      <c r="L57" s="22"/>
      <c r="N57" s="19"/>
      <c r="O57" s="19"/>
      <c r="P57" s="19"/>
      <c r="Q57" s="19"/>
      <c r="R57" s="19"/>
      <c r="S57" s="19"/>
      <c r="T57" s="19"/>
    </row>
    <row r="58" spans="1:20" ht="12.75" hidden="1">
      <c r="A58" s="153"/>
      <c r="B58" s="153"/>
      <c r="C58" s="153" t="s">
        <v>108</v>
      </c>
      <c r="D58" s="153"/>
      <c r="E58" s="22"/>
      <c r="F58" s="22"/>
      <c r="G58" s="22"/>
      <c r="H58" s="22"/>
      <c r="I58" s="22"/>
      <c r="J58" s="22"/>
      <c r="K58" s="22"/>
      <c r="L58" s="22"/>
      <c r="N58" s="19"/>
      <c r="O58" s="19"/>
      <c r="P58" s="19"/>
      <c r="Q58" s="19"/>
      <c r="R58" s="19"/>
      <c r="S58" s="19"/>
      <c r="T58" s="19"/>
    </row>
    <row r="59" spans="1:20" ht="12.75" hidden="1">
      <c r="A59" s="153"/>
      <c r="B59" s="153"/>
      <c r="C59" s="153" t="s">
        <v>103</v>
      </c>
      <c r="D59" s="153"/>
      <c r="E59" s="22"/>
      <c r="F59" s="22"/>
      <c r="G59" s="22"/>
      <c r="H59" s="22"/>
      <c r="I59" s="22"/>
      <c r="J59" s="22"/>
      <c r="K59" s="22"/>
      <c r="L59" s="22"/>
      <c r="N59" s="19"/>
      <c r="O59" s="19"/>
      <c r="P59" s="19"/>
      <c r="Q59" s="19"/>
      <c r="R59" s="19"/>
      <c r="S59" s="19"/>
      <c r="T59" s="19"/>
    </row>
    <row r="60" spans="1:20" ht="12.75" hidden="1">
      <c r="A60" s="153"/>
      <c r="B60" s="153"/>
      <c r="C60" s="153" t="s">
        <v>104</v>
      </c>
      <c r="D60" s="153"/>
      <c r="E60" s="22"/>
      <c r="F60" s="22"/>
      <c r="G60" s="22"/>
      <c r="H60" s="22"/>
      <c r="I60" s="22"/>
      <c r="J60" s="22"/>
      <c r="K60" s="22"/>
      <c r="L60" s="22"/>
      <c r="N60" s="19"/>
      <c r="O60" s="19"/>
      <c r="P60" s="19"/>
      <c r="Q60" s="19"/>
      <c r="R60" s="19"/>
      <c r="S60" s="19"/>
      <c r="T60" s="19"/>
    </row>
    <row r="61" spans="1:20" ht="90" customHeight="1">
      <c r="A61" s="163" t="s">
        <v>160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N61" s="19"/>
      <c r="O61" s="19"/>
      <c r="P61" s="19"/>
      <c r="Q61" s="19"/>
      <c r="R61" s="19"/>
      <c r="S61" s="19"/>
      <c r="T61" s="19"/>
    </row>
    <row r="62" spans="1:12" ht="17.25" customHeight="1" hidden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</row>
    <row r="63" spans="1:12" ht="27.75" customHeight="1" hidden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</row>
    <row r="64" ht="12.75" hidden="1">
      <c r="A64" s="24"/>
    </row>
    <row r="65" ht="12.75" hidden="1">
      <c r="A65" s="24"/>
    </row>
  </sheetData>
  <sheetProtection/>
  <mergeCells count="57">
    <mergeCell ref="A61:K61"/>
    <mergeCell ref="A3:L3"/>
    <mergeCell ref="A5:A6"/>
    <mergeCell ref="B5:B6"/>
    <mergeCell ref="C5:D6"/>
    <mergeCell ref="E5:L5"/>
    <mergeCell ref="C16:D16"/>
    <mergeCell ref="C34:D34"/>
    <mergeCell ref="A17:A25"/>
    <mergeCell ref="B17:B25"/>
    <mergeCell ref="H1:K1"/>
    <mergeCell ref="C7:D7"/>
    <mergeCell ref="A8:A16"/>
    <mergeCell ref="B8:B16"/>
    <mergeCell ref="C8:D8"/>
    <mergeCell ref="C9:C11"/>
    <mergeCell ref="C12:D12"/>
    <mergeCell ref="C13:D13"/>
    <mergeCell ref="C14:D14"/>
    <mergeCell ref="C15:D15"/>
    <mergeCell ref="C32:D32"/>
    <mergeCell ref="C17:D17"/>
    <mergeCell ref="C18:C20"/>
    <mergeCell ref="C21:D21"/>
    <mergeCell ref="C22:D22"/>
    <mergeCell ref="C23:D23"/>
    <mergeCell ref="C24:D24"/>
    <mergeCell ref="C40:D40"/>
    <mergeCell ref="C25:D25"/>
    <mergeCell ref="C42:D42"/>
    <mergeCell ref="C43:D43"/>
    <mergeCell ref="A26:A34"/>
    <mergeCell ref="B26:B34"/>
    <mergeCell ref="C26:D26"/>
    <mergeCell ref="C27:C29"/>
    <mergeCell ref="C30:D30"/>
    <mergeCell ref="C31:D31"/>
    <mergeCell ref="B54:B60"/>
    <mergeCell ref="C33:D33"/>
    <mergeCell ref="C55:C57"/>
    <mergeCell ref="E55:E56"/>
    <mergeCell ref="J55:J56"/>
    <mergeCell ref="A35:A43"/>
    <mergeCell ref="B35:B43"/>
    <mergeCell ref="C35:D35"/>
    <mergeCell ref="C36:C38"/>
    <mergeCell ref="C39:D39"/>
    <mergeCell ref="C54:D54"/>
    <mergeCell ref="C41:D41"/>
    <mergeCell ref="A63:L63"/>
    <mergeCell ref="K55:K56"/>
    <mergeCell ref="L55:L56"/>
    <mergeCell ref="C58:D58"/>
    <mergeCell ref="C59:D59"/>
    <mergeCell ref="C60:D60"/>
    <mergeCell ref="A62:L62"/>
    <mergeCell ref="A54:A60"/>
  </mergeCells>
  <printOptions/>
  <pageMargins left="0.1968503937007874" right="0.2755905511811024" top="0.5905511811023623" bottom="0.2755905511811024" header="0.1968503937007874" footer="0.1968503937007874"/>
  <pageSetup horizontalDpi="600" verticalDpi="600" orientation="landscape" paperSize="9" scale="68" r:id="rId1"/>
  <headerFooter alignWithMargins="0">
    <oddFooter>&amp;R&amp;P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Н.В. Иванова</dc:creator>
  <cp:keywords/>
  <dc:description/>
  <cp:lastModifiedBy>Сподобина</cp:lastModifiedBy>
  <cp:lastPrinted>2016-02-02T08:19:06Z</cp:lastPrinted>
  <dcterms:created xsi:type="dcterms:W3CDTF">2015-10-07T12:43:04Z</dcterms:created>
  <dcterms:modified xsi:type="dcterms:W3CDTF">2016-02-02T08:19:59Z</dcterms:modified>
  <cp:category/>
  <cp:version/>
  <cp:contentType/>
  <cp:contentStatus/>
</cp:coreProperties>
</file>