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<sst xmlns="http://schemas.openxmlformats.org/spreadsheetml/2006/main" count="197" uniqueCount="137">
  <si>
    <t>Всего 9 мес</t>
  </si>
  <si>
    <t>на 1 кВт.ч.</t>
  </si>
  <si>
    <t>Уд.вес,</t>
  </si>
  <si>
    <t>Всего</t>
  </si>
  <si>
    <t>на 1 кВтч., руб.</t>
  </si>
  <si>
    <t>Уд вес, %</t>
  </si>
  <si>
    <t>Ед. изм.</t>
  </si>
  <si>
    <t>%</t>
  </si>
  <si>
    <t>Выработка</t>
  </si>
  <si>
    <t>Собств. нужды электростанций</t>
  </si>
  <si>
    <t>Потери, тыс.кВтч.</t>
  </si>
  <si>
    <t xml:space="preserve">Полезный отпуск, всего, тыс.кВтч, в том числе: </t>
  </si>
  <si>
    <t>бюджетные организации</t>
  </si>
  <si>
    <t>прочие потребители</t>
  </si>
  <si>
    <t>Удельная норма расхода топлива</t>
  </si>
  <si>
    <t>Топливная составляющая</t>
  </si>
  <si>
    <t>тонн</t>
  </si>
  <si>
    <t>Цена топлива</t>
  </si>
  <si>
    <t>руб./кг</t>
  </si>
  <si>
    <t>Вспомогательные материалы, в том числе:</t>
  </si>
  <si>
    <t>тыс.руб.</t>
  </si>
  <si>
    <t>ГСМ и запчасти на автотранспорт</t>
  </si>
  <si>
    <t>на текущий ремонт</t>
  </si>
  <si>
    <t>на капитальный ремонт</t>
  </si>
  <si>
    <t>прочие вспомогательные материалы</t>
  </si>
  <si>
    <t>Работы и услуги производственного характера, из них:</t>
  </si>
  <si>
    <t>Топливо, в т. ч.:</t>
  </si>
  <si>
    <t>дизельное топливо</t>
  </si>
  <si>
    <t>масло</t>
  </si>
  <si>
    <t>тосол</t>
  </si>
  <si>
    <t>Энергия на хозяйственные нужды</t>
  </si>
  <si>
    <t>Затраты на оплату труда, в т.ч.:</t>
  </si>
  <si>
    <t>Амортизация основных средств</t>
  </si>
  <si>
    <t>Прочие затраты, в т.ч.</t>
  </si>
  <si>
    <t>средства на страхование</t>
  </si>
  <si>
    <t>плата за предельно-допустимые выбросы</t>
  </si>
  <si>
    <t>транспортный налог</t>
  </si>
  <si>
    <t>другие затраты, относимые на себестоимость продукции, в т.ч.</t>
  </si>
  <si>
    <t>арендная плата</t>
  </si>
  <si>
    <t>Внереализационные расходы</t>
  </si>
  <si>
    <t>проценты за пользование кредитом</t>
  </si>
  <si>
    <t>налоговые платежи (налог на имущество)</t>
  </si>
  <si>
    <t>Прибыль</t>
  </si>
  <si>
    <t>капитальные вложения производственного характера</t>
  </si>
  <si>
    <t>денежные выплаты социального характера</t>
  </si>
  <si>
    <t>налог на прибыль</t>
  </si>
  <si>
    <t>Необходимая валовая выручка, в том числе:</t>
  </si>
  <si>
    <t xml:space="preserve">Необходимая валовая выручка на I полугодие </t>
  </si>
  <si>
    <t xml:space="preserve">Необходимая валовая выручка на II полугодие </t>
  </si>
  <si>
    <t>Экономически обоснованный тариф  (в среднем на год), в том числе:</t>
  </si>
  <si>
    <t>на II полугодие</t>
  </si>
  <si>
    <t>Справочно: Полезный отпуск, в том числе:</t>
  </si>
  <si>
    <t>ОС стоимостью до 40 тыс.руб.</t>
  </si>
  <si>
    <t>прочие работы и услуги производственного характера, в т.ч.</t>
  </si>
  <si>
    <r>
      <t xml:space="preserve">собственные нужды АО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ПСК</t>
    </r>
    <r>
      <rPr>
        <sz val="12"/>
        <rFont val="Arial"/>
        <family val="2"/>
      </rPr>
      <t>»</t>
    </r>
  </si>
  <si>
    <t>налог на землю</t>
  </si>
  <si>
    <r>
      <t>тыс.кВт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</si>
  <si>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t>кг/кВт·ч</t>
  </si>
  <si>
    <t>руб./кВт·ч</t>
  </si>
  <si>
    <t>Наименование</t>
  </si>
  <si>
    <t>лизинговые платежи</t>
  </si>
  <si>
    <t>фонд оплаты труда</t>
  </si>
  <si>
    <t xml:space="preserve">страховые взносы </t>
  </si>
  <si>
    <t>Объемные показатели и величина необходимой валовой выручки для расчета тарифов на электрическую энергию (мощность), поставляемую                            АО «ПСК» покупателям Калевальского муниципального района (д. Войница), Муезерского муниципального района (с. Реболы и д. Кимоваары), Сегежского муниципального района (п.п. Валдай, Полга и Вожмоозеро) и Кондопожского муниципального района (д.д. Линдозеро и Юстозеро),                                             на 2018 год</t>
  </si>
  <si>
    <t>№ п/п</t>
  </si>
  <si>
    <t>на I полугодие</t>
  </si>
  <si>
    <t>население</t>
  </si>
  <si>
    <t>1.</t>
  </si>
  <si>
    <t>2.</t>
  </si>
  <si>
    <t>2.1</t>
  </si>
  <si>
    <t>3.</t>
  </si>
  <si>
    <t>3.1</t>
  </si>
  <si>
    <t>4.</t>
  </si>
  <si>
    <t>4.1</t>
  </si>
  <si>
    <t>4.2</t>
  </si>
  <si>
    <t>4.3</t>
  </si>
  <si>
    <t>4.4</t>
  </si>
  <si>
    <t>5.</t>
  </si>
  <si>
    <t>6.</t>
  </si>
  <si>
    <t>7.</t>
  </si>
  <si>
    <t>8.</t>
  </si>
  <si>
    <t>8.1</t>
  </si>
  <si>
    <t>8.2</t>
  </si>
  <si>
    <t>8.3</t>
  </si>
  <si>
    <t>8.4</t>
  </si>
  <si>
    <t>8.5</t>
  </si>
  <si>
    <t>проведение экспертизы промышленной безопасности емкостей дизтоплива  и расходы на разработки</t>
  </si>
  <si>
    <t>9.</t>
  </si>
  <si>
    <t>9.1</t>
  </si>
  <si>
    <t>9.2</t>
  </si>
  <si>
    <t>9.2.1</t>
  </si>
  <si>
    <t>10.</t>
  </si>
  <si>
    <t>10.1</t>
  </si>
  <si>
    <t>10.2</t>
  </si>
  <si>
    <t>10.3</t>
  </si>
  <si>
    <t>11.</t>
  </si>
  <si>
    <t>12.</t>
  </si>
  <si>
    <t>12.1</t>
  </si>
  <si>
    <t>12.2</t>
  </si>
  <si>
    <t>13.</t>
  </si>
  <si>
    <t>14.</t>
  </si>
  <si>
    <t>непроизводственные расходы, в т.ч.:</t>
  </si>
  <si>
    <t>14.1</t>
  </si>
  <si>
    <t>14.2</t>
  </si>
  <si>
    <t>14.3</t>
  </si>
  <si>
    <t>14.4</t>
  </si>
  <si>
    <t>14.3.1</t>
  </si>
  <si>
    <t>14.3.2</t>
  </si>
  <si>
    <t>14.3.3</t>
  </si>
  <si>
    <t>плата за проезд по федеральным трассам</t>
  </si>
  <si>
    <t>14.4.1</t>
  </si>
  <si>
    <t>14.4.2</t>
  </si>
  <si>
    <t>Итого расходов, связанных с производством и реализацией продукции</t>
  </si>
  <si>
    <t>15.</t>
  </si>
  <si>
    <t>16.</t>
  </si>
  <si>
    <t>16.1</t>
  </si>
  <si>
    <t>16.2</t>
  </si>
  <si>
    <t>17.</t>
  </si>
  <si>
    <t>17.1</t>
  </si>
  <si>
    <t>17.2</t>
  </si>
  <si>
    <t>17.3</t>
  </si>
  <si>
    <t>18.</t>
  </si>
  <si>
    <t>19.</t>
  </si>
  <si>
    <t>20.</t>
  </si>
  <si>
    <t>20.1</t>
  </si>
  <si>
    <t>20.2</t>
  </si>
  <si>
    <t>на ремонт объектов электросетевого хозяйства</t>
  </si>
  <si>
    <t>Экономически необснованные доходы за 2016 год</t>
  </si>
  <si>
    <t>Экономически обоснованные расходы за 2016 год</t>
  </si>
  <si>
    <t>21.</t>
  </si>
  <si>
    <t>21.1</t>
  </si>
  <si>
    <t>21.2</t>
  </si>
  <si>
    <t>22.</t>
  </si>
  <si>
    <t>22.1</t>
  </si>
  <si>
    <t>22.2</t>
  </si>
  <si>
    <t>Приложение № 1 к протоколу заседания  Правления Государственного комитета Республики Карелия по ценам и тарифам                                                                                                                  от 29 декабря 2017 года № 193</t>
  </si>
  <si>
    <t xml:space="preserve"> на 2018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</si>
</sst>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_-* #,##0.00\ &quot;р.&quot;_-;\-* #,##0.00\ &quot;р.&quot;_-;_-* &quot;-&quot;??\ &quot;р.&quot;_-;_-@_-"/>
    <numFmt numFmtId="184" formatCode="#,##0.000"/>
    <numFmt numFmtId="185" formatCode="[$-FC19]d\ mmmm\ yyyy\ &quot;г.&quot;"/>
  </numFmts>
  <fonts count="7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2" fontId="3" fillId="0" borderId="1" xfId="15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center"/>
    </xf>
    <xf numFmtId="182" fontId="2" fillId="0" borderId="1" xfId="15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80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4" fontId="4" fillId="0" borderId="1" xfId="0" applyNumberFormat="1" applyFont="1" applyFill="1" applyBorder="1" applyAlignment="1">
      <alignment horizontal="center"/>
    </xf>
    <xf numFmtId="184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0" fontId="3" fillId="0" borderId="1" xfId="18" applyFont="1" applyBorder="1" applyAlignment="1">
      <alignment wrapText="1"/>
      <protection/>
    </xf>
    <xf numFmtId="0" fontId="3" fillId="0" borderId="1" xfId="18" applyFont="1" applyBorder="1">
      <alignment/>
      <protection/>
    </xf>
    <xf numFmtId="182" fontId="2" fillId="0" borderId="1" xfId="17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2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8">
    <cellStyle name="Normal" xfId="0"/>
    <cellStyle name="Currency" xfId="15"/>
    <cellStyle name="Currency [0]" xfId="16"/>
    <cellStyle name="Денежный_Расчет (ОСН) тар ДЭС на 2015 год" xfId="17"/>
    <cellStyle name="Обычный_Расчет (ОСН) тар ДЭС на 2015 год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tabSelected="1" workbookViewId="0" topLeftCell="A1">
      <selection activeCell="P16" sqref="P16"/>
    </sheetView>
  </sheetViews>
  <sheetFormatPr defaultColWidth="9.140625" defaultRowHeight="12.75"/>
  <cols>
    <col min="1" max="1" width="2.00390625" style="0" customWidth="1"/>
    <col min="2" max="2" width="6.8515625" style="0" customWidth="1"/>
    <col min="3" max="3" width="79.421875" style="0" customWidth="1"/>
    <col min="4" max="13" width="0" style="0" hidden="1" customWidth="1"/>
    <col min="14" max="14" width="5.28125" style="0" hidden="1" customWidth="1"/>
    <col min="15" max="15" width="15.8515625" style="0" customWidth="1"/>
    <col min="16" max="16" width="56.7109375" style="0" customWidth="1"/>
  </cols>
  <sheetData>
    <row r="1" spans="3:16" ht="52.5" customHeight="1">
      <c r="C1" s="11"/>
      <c r="D1" s="11"/>
      <c r="E1" s="11"/>
      <c r="F1" s="11"/>
      <c r="G1" s="11"/>
      <c r="H1" s="11"/>
      <c r="I1" s="11"/>
      <c r="J1" s="11"/>
      <c r="K1" s="12"/>
      <c r="L1" s="13"/>
      <c r="M1" s="13"/>
      <c r="N1" s="39" t="s">
        <v>135</v>
      </c>
      <c r="O1" s="39"/>
      <c r="P1" s="39"/>
    </row>
    <row r="2" spans="3:16" ht="6" customHeight="1">
      <c r="C2" s="11"/>
      <c r="D2" s="11"/>
      <c r="E2" s="11"/>
      <c r="F2" s="11"/>
      <c r="G2" s="11"/>
      <c r="H2" s="11"/>
      <c r="I2" s="11"/>
      <c r="J2" s="11"/>
      <c r="K2" s="12"/>
      <c r="L2" s="13"/>
      <c r="M2" s="13"/>
      <c r="N2" s="12"/>
      <c r="O2" s="12"/>
      <c r="P2" s="12"/>
    </row>
    <row r="3" spans="3:16" ht="67.5" customHeight="1">
      <c r="C3" s="40" t="s">
        <v>63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3:16" ht="14.25" customHeight="1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2:16" ht="15.75">
      <c r="B5" s="38" t="s">
        <v>64</v>
      </c>
      <c r="C5" s="38" t="s">
        <v>59</v>
      </c>
      <c r="D5" s="38" t="s">
        <v>0</v>
      </c>
      <c r="E5" s="38" t="s">
        <v>1</v>
      </c>
      <c r="F5" s="18" t="s">
        <v>2</v>
      </c>
      <c r="G5" s="17"/>
      <c r="H5" s="38" t="s">
        <v>3</v>
      </c>
      <c r="I5" s="38" t="s">
        <v>4</v>
      </c>
      <c r="J5" s="38" t="s">
        <v>5</v>
      </c>
      <c r="K5" s="38" t="s">
        <v>4</v>
      </c>
      <c r="L5" s="38"/>
      <c r="M5" s="38"/>
      <c r="N5" s="38"/>
      <c r="O5" s="38" t="s">
        <v>6</v>
      </c>
      <c r="P5" s="38" t="s">
        <v>136</v>
      </c>
    </row>
    <row r="6" spans="2:16" ht="15.75">
      <c r="B6" s="38"/>
      <c r="C6" s="38"/>
      <c r="D6" s="38"/>
      <c r="E6" s="38"/>
      <c r="F6" s="18" t="s">
        <v>7</v>
      </c>
      <c r="G6" s="17"/>
      <c r="H6" s="38"/>
      <c r="I6" s="38"/>
      <c r="J6" s="38"/>
      <c r="K6" s="38"/>
      <c r="L6" s="38"/>
      <c r="M6" s="38"/>
      <c r="N6" s="38"/>
      <c r="O6" s="38"/>
      <c r="P6" s="38"/>
    </row>
    <row r="7" spans="2:16" ht="15.75">
      <c r="B7" s="34" t="s">
        <v>67</v>
      </c>
      <c r="C7" s="14" t="s">
        <v>8</v>
      </c>
      <c r="D7" s="1"/>
      <c r="E7" s="1"/>
      <c r="F7" s="1"/>
      <c r="G7" s="1"/>
      <c r="H7" s="3">
        <v>2570</v>
      </c>
      <c r="I7" s="3"/>
      <c r="J7" s="3"/>
      <c r="K7" s="3">
        <v>2570</v>
      </c>
      <c r="L7" s="5">
        <f>L12+L10+L8</f>
        <v>1614.671</v>
      </c>
      <c r="M7" s="19">
        <f>M12+M10+M8</f>
        <v>2276.4199999999996</v>
      </c>
      <c r="N7" s="2">
        <f>N12+N10+N8</f>
        <v>9.4</v>
      </c>
      <c r="O7" s="30" t="s">
        <v>56</v>
      </c>
      <c r="P7" s="20">
        <v>3695.9</v>
      </c>
    </row>
    <row r="8" spans="2:16" ht="15.75">
      <c r="B8" s="34" t="s">
        <v>68</v>
      </c>
      <c r="C8" s="14" t="s">
        <v>9</v>
      </c>
      <c r="D8" s="1"/>
      <c r="E8" s="1"/>
      <c r="F8" s="1"/>
      <c r="G8" s="1"/>
      <c r="H8" s="2">
        <v>236</v>
      </c>
      <c r="I8" s="3"/>
      <c r="J8" s="3"/>
      <c r="K8" s="2">
        <v>236</v>
      </c>
      <c r="L8" s="3">
        <v>70</v>
      </c>
      <c r="M8" s="3">
        <v>220</v>
      </c>
      <c r="N8" s="3">
        <v>0</v>
      </c>
      <c r="O8" s="30" t="s">
        <v>56</v>
      </c>
      <c r="P8" s="20">
        <v>155.32</v>
      </c>
    </row>
    <row r="9" spans="2:16" ht="15.75">
      <c r="B9" s="34" t="s">
        <v>69</v>
      </c>
      <c r="C9" s="21" t="s">
        <v>7</v>
      </c>
      <c r="D9" s="1"/>
      <c r="E9" s="1"/>
      <c r="F9" s="1"/>
      <c r="G9" s="1"/>
      <c r="H9" s="4">
        <f>H8/H7*100</f>
        <v>9.182879377431908</v>
      </c>
      <c r="I9" s="4"/>
      <c r="J9" s="3"/>
      <c r="K9" s="4">
        <f>K8/K7*100</f>
        <v>9.182879377431908</v>
      </c>
      <c r="L9" s="2">
        <f>L8/L7*100</f>
        <v>4.335248480959899</v>
      </c>
      <c r="M9" s="5">
        <f>M8/M7*100</f>
        <v>9.664297449504048</v>
      </c>
      <c r="N9" s="2">
        <f>N8/N7*100</f>
        <v>0</v>
      </c>
      <c r="O9" s="30" t="s">
        <v>7</v>
      </c>
      <c r="P9" s="20">
        <v>4.202494656240699</v>
      </c>
    </row>
    <row r="10" spans="2:16" ht="15.75">
      <c r="B10" s="34" t="s">
        <v>70</v>
      </c>
      <c r="C10" s="14" t="s">
        <v>10</v>
      </c>
      <c r="D10" s="1"/>
      <c r="E10" s="1"/>
      <c r="F10" s="1"/>
      <c r="G10" s="1"/>
      <c r="H10" s="2">
        <f>(H7-H8)*14%</f>
        <v>326.76000000000005</v>
      </c>
      <c r="I10" s="2"/>
      <c r="J10" s="3"/>
      <c r="K10" s="2">
        <f>(K7-K8)*14%</f>
        <v>326.76000000000005</v>
      </c>
      <c r="L10" s="3">
        <v>299.67</v>
      </c>
      <c r="M10" s="2">
        <v>401.41</v>
      </c>
      <c r="N10" s="3">
        <v>0.4</v>
      </c>
      <c r="O10" s="30" t="s">
        <v>56</v>
      </c>
      <c r="P10" s="20">
        <v>512.82</v>
      </c>
    </row>
    <row r="11" spans="2:16" ht="15.75">
      <c r="B11" s="34" t="s">
        <v>71</v>
      </c>
      <c r="C11" s="21" t="s">
        <v>7</v>
      </c>
      <c r="D11" s="1"/>
      <c r="E11" s="1"/>
      <c r="F11" s="1"/>
      <c r="G11" s="1" t="e">
        <f>G10/(G7-G8)</f>
        <v>#DIV/0!</v>
      </c>
      <c r="H11" s="2">
        <f>H10/(H7-H8)*100</f>
        <v>14.000000000000002</v>
      </c>
      <c r="I11" s="2"/>
      <c r="J11" s="3"/>
      <c r="K11" s="2">
        <f>K10/(K7-K8)*100</f>
        <v>14.000000000000002</v>
      </c>
      <c r="L11" s="5">
        <f>L10/(L7-L8)*100</f>
        <v>19.400247690284857</v>
      </c>
      <c r="M11" s="5">
        <f>M10/(M7-M8)*100</f>
        <v>19.51984516781592</v>
      </c>
      <c r="N11" s="5">
        <f>N10/(N7-N8)*100</f>
        <v>4.25531914893617</v>
      </c>
      <c r="O11" s="30" t="s">
        <v>7</v>
      </c>
      <c r="P11" s="20">
        <v>14.484067582147558</v>
      </c>
    </row>
    <row r="12" spans="2:16" ht="15.75">
      <c r="B12" s="34" t="s">
        <v>72</v>
      </c>
      <c r="C12" s="14" t="s">
        <v>11</v>
      </c>
      <c r="D12" s="1">
        <v>1482.6</v>
      </c>
      <c r="E12" s="1"/>
      <c r="F12" s="1"/>
      <c r="G12" s="1"/>
      <c r="H12" s="2">
        <f>H7-H8-H10</f>
        <v>2007.24</v>
      </c>
      <c r="I12" s="2"/>
      <c r="J12" s="2"/>
      <c r="K12" s="2">
        <f>K7-K8-K10</f>
        <v>2007.24</v>
      </c>
      <c r="L12" s="2">
        <f>L13+L14+L15+L16</f>
        <v>1245.001</v>
      </c>
      <c r="M12" s="5">
        <f>M13++M14+M15+M16</f>
        <v>1655.0099999999998</v>
      </c>
      <c r="N12" s="2">
        <f>N13+N15+N16</f>
        <v>9</v>
      </c>
      <c r="O12" s="30" t="s">
        <v>56</v>
      </c>
      <c r="P12" s="20">
        <v>3027.76</v>
      </c>
    </row>
    <row r="13" spans="2:16" ht="15.75">
      <c r="B13" s="34" t="s">
        <v>73</v>
      </c>
      <c r="C13" s="14" t="s">
        <v>66</v>
      </c>
      <c r="D13" s="1"/>
      <c r="E13" s="1"/>
      <c r="F13" s="1"/>
      <c r="G13" s="1"/>
      <c r="H13" s="2">
        <f>H12-H14-H15</f>
        <v>878.7400000000001</v>
      </c>
      <c r="I13" s="3"/>
      <c r="J13" s="3"/>
      <c r="K13" s="2">
        <f>K12-K14-K15</f>
        <v>878.7400000000001</v>
      </c>
      <c r="L13" s="3">
        <v>815</v>
      </c>
      <c r="M13" s="3">
        <v>880</v>
      </c>
      <c r="N13" s="3">
        <v>9</v>
      </c>
      <c r="O13" s="30" t="s">
        <v>56</v>
      </c>
      <c r="P13" s="20">
        <v>1868.9</v>
      </c>
    </row>
    <row r="14" spans="2:16" ht="15.75">
      <c r="B14" s="34" t="s">
        <v>74</v>
      </c>
      <c r="C14" s="14" t="s">
        <v>12</v>
      </c>
      <c r="D14" s="1"/>
      <c r="E14" s="1"/>
      <c r="F14" s="1"/>
      <c r="G14" s="1"/>
      <c r="H14" s="2">
        <v>294.4</v>
      </c>
      <c r="I14" s="2"/>
      <c r="J14" s="3"/>
      <c r="K14" s="2">
        <v>294.4</v>
      </c>
      <c r="L14" s="3">
        <v>285.231</v>
      </c>
      <c r="M14" s="3">
        <v>240.332</v>
      </c>
      <c r="N14" s="3"/>
      <c r="O14" s="30" t="s">
        <v>56</v>
      </c>
      <c r="P14" s="20">
        <v>667.15</v>
      </c>
    </row>
    <row r="15" spans="2:16" ht="15.75">
      <c r="B15" s="34" t="s">
        <v>75</v>
      </c>
      <c r="C15" s="14" t="s">
        <v>13</v>
      </c>
      <c r="D15" s="1"/>
      <c r="E15" s="1"/>
      <c r="F15" s="1"/>
      <c r="G15" s="1"/>
      <c r="H15" s="2">
        <v>834.1</v>
      </c>
      <c r="I15" s="2"/>
      <c r="J15" s="3"/>
      <c r="K15" s="2">
        <v>834.1</v>
      </c>
      <c r="L15" s="3">
        <v>134.77</v>
      </c>
      <c r="M15" s="3">
        <v>429.678</v>
      </c>
      <c r="N15" s="3"/>
      <c r="O15" s="30" t="s">
        <v>56</v>
      </c>
      <c r="P15" s="20">
        <v>361.75</v>
      </c>
    </row>
    <row r="16" spans="2:16" ht="15.75">
      <c r="B16" s="34" t="s">
        <v>76</v>
      </c>
      <c r="C16" s="22" t="s">
        <v>54</v>
      </c>
      <c r="D16" s="1"/>
      <c r="E16" s="1"/>
      <c r="F16" s="1"/>
      <c r="G16" s="1"/>
      <c r="H16" s="2"/>
      <c r="I16" s="3"/>
      <c r="J16" s="3"/>
      <c r="K16" s="6"/>
      <c r="L16" s="3">
        <v>10</v>
      </c>
      <c r="M16" s="3">
        <v>105</v>
      </c>
      <c r="N16" s="3"/>
      <c r="O16" s="30" t="s">
        <v>56</v>
      </c>
      <c r="P16" s="20">
        <v>129.96</v>
      </c>
    </row>
    <row r="17" spans="2:16" ht="7.5" customHeight="1">
      <c r="B17" s="14"/>
      <c r="C17" s="14"/>
      <c r="D17" s="1"/>
      <c r="E17" s="1"/>
      <c r="F17" s="1"/>
      <c r="G17" s="1"/>
      <c r="H17" s="2"/>
      <c r="I17" s="3"/>
      <c r="J17" s="3"/>
      <c r="K17" s="6"/>
      <c r="L17" s="6"/>
      <c r="M17" s="6"/>
      <c r="N17" s="6"/>
      <c r="O17" s="31"/>
      <c r="P17" s="23"/>
    </row>
    <row r="18" spans="2:16" ht="15.75">
      <c r="B18" s="6" t="s">
        <v>77</v>
      </c>
      <c r="C18" s="22" t="s">
        <v>14</v>
      </c>
      <c r="D18" s="1"/>
      <c r="E18" s="1"/>
      <c r="F18" s="1"/>
      <c r="G18" s="1"/>
      <c r="H18" s="2"/>
      <c r="I18" s="3"/>
      <c r="J18" s="3"/>
      <c r="K18" s="6"/>
      <c r="L18" s="6">
        <v>0.305</v>
      </c>
      <c r="M18" s="6">
        <v>0.308</v>
      </c>
      <c r="N18" s="7">
        <v>0.367</v>
      </c>
      <c r="O18" s="31" t="s">
        <v>57</v>
      </c>
      <c r="P18" s="24">
        <v>0.264</v>
      </c>
    </row>
    <row r="19" spans="2:16" ht="15.75">
      <c r="B19" s="6" t="s">
        <v>78</v>
      </c>
      <c r="C19" s="22" t="s">
        <v>15</v>
      </c>
      <c r="D19" s="1"/>
      <c r="E19" s="1"/>
      <c r="F19" s="1"/>
      <c r="G19" s="1"/>
      <c r="H19" s="2">
        <f>0.323*H7*1000/1000</f>
        <v>830.11</v>
      </c>
      <c r="I19" s="3"/>
      <c r="J19" s="3"/>
      <c r="K19" s="6"/>
      <c r="L19" s="5">
        <f>L18*L7*1000/1000</f>
        <v>492.474655</v>
      </c>
      <c r="M19" s="5">
        <f>M18*M7*1000/1000</f>
        <v>701.1373599999998</v>
      </c>
      <c r="N19" s="5">
        <f>N18*N7*1000/1000</f>
        <v>3.4498</v>
      </c>
      <c r="O19" s="30" t="s">
        <v>16</v>
      </c>
      <c r="P19" s="20">
        <v>934.71312</v>
      </c>
    </row>
    <row r="20" spans="2:16" ht="15.75">
      <c r="B20" s="6" t="s">
        <v>79</v>
      </c>
      <c r="C20" s="22" t="s">
        <v>17</v>
      </c>
      <c r="D20" s="1"/>
      <c r="E20" s="1"/>
      <c r="F20" s="1"/>
      <c r="G20" s="1"/>
      <c r="H20" s="2"/>
      <c r="I20" s="3"/>
      <c r="J20" s="3"/>
      <c r="K20" s="6"/>
      <c r="L20" s="2"/>
      <c r="M20" s="3"/>
      <c r="N20" s="3"/>
      <c r="O20" s="30" t="s">
        <v>18</v>
      </c>
      <c r="P20" s="20">
        <v>36.91</v>
      </c>
    </row>
    <row r="21" spans="2:16" ht="6.75" customHeight="1">
      <c r="B21" s="14"/>
      <c r="C21" s="14"/>
      <c r="D21" s="1"/>
      <c r="E21" s="1"/>
      <c r="F21" s="1"/>
      <c r="G21" s="1"/>
      <c r="H21" s="2"/>
      <c r="I21" s="3"/>
      <c r="J21" s="3"/>
      <c r="K21" s="6"/>
      <c r="L21" s="5"/>
      <c r="M21" s="3"/>
      <c r="N21" s="3"/>
      <c r="O21" s="30"/>
      <c r="P21" s="20"/>
    </row>
    <row r="22" spans="2:16" ht="15.75">
      <c r="B22" s="6" t="s">
        <v>80</v>
      </c>
      <c r="C22" s="22" t="s">
        <v>19</v>
      </c>
      <c r="D22" s="1"/>
      <c r="E22" s="1"/>
      <c r="F22" s="1"/>
      <c r="G22" s="1"/>
      <c r="H22" s="2"/>
      <c r="I22" s="3"/>
      <c r="J22" s="3"/>
      <c r="K22" s="6"/>
      <c r="L22" s="2"/>
      <c r="M22" s="8"/>
      <c r="N22" s="2"/>
      <c r="O22" s="30" t="s">
        <v>20</v>
      </c>
      <c r="P22" s="20">
        <f>SUM(P23:P27)</f>
        <v>5007.766123967521</v>
      </c>
    </row>
    <row r="23" spans="2:16" ht="15.75">
      <c r="B23" s="6" t="s">
        <v>81</v>
      </c>
      <c r="C23" s="22" t="s">
        <v>21</v>
      </c>
      <c r="D23" s="1"/>
      <c r="E23" s="1"/>
      <c r="F23" s="1"/>
      <c r="G23" s="1"/>
      <c r="H23" s="2"/>
      <c r="I23" s="3"/>
      <c r="J23" s="3"/>
      <c r="K23" s="6"/>
      <c r="L23" s="2"/>
      <c r="M23" s="8"/>
      <c r="N23" s="2"/>
      <c r="O23" s="30" t="s">
        <v>20</v>
      </c>
      <c r="P23" s="20">
        <v>1027.62</v>
      </c>
    </row>
    <row r="24" spans="2:16" ht="15.75">
      <c r="B24" s="6" t="s">
        <v>82</v>
      </c>
      <c r="C24" s="22" t="s">
        <v>22</v>
      </c>
      <c r="D24" s="1"/>
      <c r="E24" s="1"/>
      <c r="F24" s="1"/>
      <c r="G24" s="1"/>
      <c r="H24" s="2"/>
      <c r="I24" s="3"/>
      <c r="J24" s="3"/>
      <c r="K24" s="6"/>
      <c r="L24" s="2"/>
      <c r="M24" s="8"/>
      <c r="N24" s="2"/>
      <c r="O24" s="30" t="s">
        <v>20</v>
      </c>
      <c r="P24" s="20">
        <v>1363.9700311034146</v>
      </c>
    </row>
    <row r="25" spans="2:16" ht="15.75">
      <c r="B25" s="6" t="s">
        <v>83</v>
      </c>
      <c r="C25" s="22" t="s">
        <v>23</v>
      </c>
      <c r="D25" s="1"/>
      <c r="E25" s="1"/>
      <c r="F25" s="1"/>
      <c r="G25" s="1"/>
      <c r="H25" s="2"/>
      <c r="I25" s="3"/>
      <c r="J25" s="3"/>
      <c r="K25" s="6"/>
      <c r="L25" s="2"/>
      <c r="M25" s="8"/>
      <c r="N25" s="2"/>
      <c r="O25" s="30" t="s">
        <v>20</v>
      </c>
      <c r="P25" s="20">
        <v>2293.12498</v>
      </c>
    </row>
    <row r="26" spans="2:16" ht="15.75">
      <c r="B26" s="6" t="s">
        <v>84</v>
      </c>
      <c r="C26" s="22" t="s">
        <v>52</v>
      </c>
      <c r="D26" s="1"/>
      <c r="E26" s="1"/>
      <c r="F26" s="1"/>
      <c r="G26" s="1"/>
      <c r="H26" s="2"/>
      <c r="I26" s="3"/>
      <c r="J26" s="3"/>
      <c r="K26" s="6"/>
      <c r="L26" s="2"/>
      <c r="M26" s="8"/>
      <c r="N26" s="2"/>
      <c r="O26" s="30" t="s">
        <v>20</v>
      </c>
      <c r="P26" s="20">
        <v>227.62</v>
      </c>
    </row>
    <row r="27" spans="2:16" ht="15.75">
      <c r="B27" s="6" t="s">
        <v>85</v>
      </c>
      <c r="C27" s="22" t="s">
        <v>24</v>
      </c>
      <c r="D27" s="1"/>
      <c r="E27" s="1"/>
      <c r="F27" s="1"/>
      <c r="G27" s="1"/>
      <c r="H27" s="2"/>
      <c r="I27" s="3"/>
      <c r="J27" s="3"/>
      <c r="K27" s="6"/>
      <c r="L27" s="2"/>
      <c r="M27" s="8"/>
      <c r="N27" s="2"/>
      <c r="O27" s="30" t="s">
        <v>20</v>
      </c>
      <c r="P27" s="20">
        <v>95.43111286410539</v>
      </c>
    </row>
    <row r="28" spans="2:16" ht="15.75">
      <c r="B28" s="6" t="s">
        <v>87</v>
      </c>
      <c r="C28" s="22" t="s">
        <v>25</v>
      </c>
      <c r="D28" s="1"/>
      <c r="E28" s="1"/>
      <c r="F28" s="1"/>
      <c r="G28" s="1"/>
      <c r="H28" s="2"/>
      <c r="I28" s="3"/>
      <c r="J28" s="3"/>
      <c r="K28" s="6"/>
      <c r="L28" s="2"/>
      <c r="M28" s="8"/>
      <c r="N28" s="2"/>
      <c r="O28" s="30" t="s">
        <v>20</v>
      </c>
      <c r="P28" s="20">
        <f>P29+P30</f>
        <v>2334.32</v>
      </c>
    </row>
    <row r="29" spans="2:16" ht="15.75">
      <c r="B29" s="6" t="s">
        <v>88</v>
      </c>
      <c r="C29" s="22" t="s">
        <v>126</v>
      </c>
      <c r="D29" s="1"/>
      <c r="E29" s="1"/>
      <c r="F29" s="1"/>
      <c r="G29" s="1"/>
      <c r="H29" s="2"/>
      <c r="I29" s="3"/>
      <c r="J29" s="3"/>
      <c r="K29" s="6"/>
      <c r="L29" s="2"/>
      <c r="M29" s="8"/>
      <c r="N29" s="2"/>
      <c r="O29" s="30" t="s">
        <v>20</v>
      </c>
      <c r="P29" s="20">
        <v>2253.32</v>
      </c>
    </row>
    <row r="30" spans="2:16" ht="15.75">
      <c r="B30" s="6" t="s">
        <v>89</v>
      </c>
      <c r="C30" s="22" t="s">
        <v>53</v>
      </c>
      <c r="D30" s="1"/>
      <c r="E30" s="1"/>
      <c r="F30" s="1"/>
      <c r="G30" s="1"/>
      <c r="H30" s="2"/>
      <c r="I30" s="3"/>
      <c r="J30" s="3"/>
      <c r="K30" s="6"/>
      <c r="L30" s="2"/>
      <c r="M30" s="8"/>
      <c r="N30" s="2"/>
      <c r="O30" s="30" t="s">
        <v>20</v>
      </c>
      <c r="P30" s="20">
        <f>P31</f>
        <v>81</v>
      </c>
    </row>
    <row r="31" spans="2:17" ht="29.25" customHeight="1">
      <c r="B31" s="34" t="s">
        <v>90</v>
      </c>
      <c r="C31" s="22" t="s">
        <v>86</v>
      </c>
      <c r="D31" s="1"/>
      <c r="E31" s="1"/>
      <c r="F31" s="1"/>
      <c r="G31" s="1"/>
      <c r="H31" s="2"/>
      <c r="I31" s="3"/>
      <c r="J31" s="3"/>
      <c r="K31" s="6"/>
      <c r="L31" s="2"/>
      <c r="M31" s="8"/>
      <c r="N31" s="2"/>
      <c r="O31" s="30" t="s">
        <v>20</v>
      </c>
      <c r="P31" s="20">
        <v>81</v>
      </c>
      <c r="Q31" s="15"/>
    </row>
    <row r="32" spans="2:16" ht="15.75">
      <c r="B32" s="34" t="s">
        <v>91</v>
      </c>
      <c r="C32" s="22" t="s">
        <v>26</v>
      </c>
      <c r="D32" s="1"/>
      <c r="E32" s="1"/>
      <c r="F32" s="1"/>
      <c r="G32" s="1"/>
      <c r="H32" s="2"/>
      <c r="I32" s="3"/>
      <c r="J32" s="3"/>
      <c r="K32" s="6"/>
      <c r="L32" s="2"/>
      <c r="M32" s="8"/>
      <c r="N32" s="2"/>
      <c r="O32" s="30" t="s">
        <v>20</v>
      </c>
      <c r="P32" s="20">
        <f>SUM(P33:P35)</f>
        <v>35677.918284535146</v>
      </c>
    </row>
    <row r="33" spans="2:16" ht="15.75">
      <c r="B33" s="34" t="s">
        <v>92</v>
      </c>
      <c r="C33" s="22" t="s">
        <v>27</v>
      </c>
      <c r="D33" s="1"/>
      <c r="E33" s="1"/>
      <c r="F33" s="1"/>
      <c r="G33" s="1"/>
      <c r="H33" s="2"/>
      <c r="I33" s="3"/>
      <c r="J33" s="3"/>
      <c r="K33" s="6"/>
      <c r="L33" s="2"/>
      <c r="M33" s="8"/>
      <c r="N33" s="2"/>
      <c r="O33" s="30" t="s">
        <v>20</v>
      </c>
      <c r="P33" s="20">
        <v>34500.2612592</v>
      </c>
    </row>
    <row r="34" spans="2:16" ht="15.75">
      <c r="B34" s="34" t="s">
        <v>93</v>
      </c>
      <c r="C34" s="22" t="s">
        <v>28</v>
      </c>
      <c r="D34" s="1"/>
      <c r="E34" s="1"/>
      <c r="F34" s="1"/>
      <c r="G34" s="1"/>
      <c r="H34" s="2"/>
      <c r="I34" s="3"/>
      <c r="J34" s="3"/>
      <c r="K34" s="6"/>
      <c r="L34" s="2"/>
      <c r="M34" s="8"/>
      <c r="N34" s="2"/>
      <c r="O34" s="30" t="s">
        <v>20</v>
      </c>
      <c r="P34" s="20">
        <v>1156.9446786684798</v>
      </c>
    </row>
    <row r="35" spans="2:16" ht="15.75">
      <c r="B35" s="34" t="s">
        <v>94</v>
      </c>
      <c r="C35" s="22" t="s">
        <v>29</v>
      </c>
      <c r="D35" s="1"/>
      <c r="E35" s="1"/>
      <c r="F35" s="1"/>
      <c r="G35" s="1"/>
      <c r="H35" s="2"/>
      <c r="I35" s="3"/>
      <c r="J35" s="3"/>
      <c r="K35" s="6"/>
      <c r="L35" s="2"/>
      <c r="M35" s="8"/>
      <c r="N35" s="2"/>
      <c r="O35" s="30" t="s">
        <v>20</v>
      </c>
      <c r="P35" s="20">
        <v>20.712346666666665</v>
      </c>
    </row>
    <row r="36" spans="2:16" ht="15.75">
      <c r="B36" s="34" t="s">
        <v>95</v>
      </c>
      <c r="C36" s="22" t="s">
        <v>30</v>
      </c>
      <c r="D36" s="1"/>
      <c r="E36" s="1"/>
      <c r="F36" s="1"/>
      <c r="G36" s="1"/>
      <c r="H36" s="2"/>
      <c r="I36" s="3"/>
      <c r="J36" s="3"/>
      <c r="K36" s="6"/>
      <c r="L36" s="2"/>
      <c r="M36" s="8"/>
      <c r="N36" s="2"/>
      <c r="O36" s="30" t="s">
        <v>20</v>
      </c>
      <c r="P36" s="20">
        <v>4364.0568</v>
      </c>
    </row>
    <row r="37" spans="2:16" ht="15.75">
      <c r="B37" s="34" t="s">
        <v>96</v>
      </c>
      <c r="C37" s="22" t="s">
        <v>31</v>
      </c>
      <c r="D37" s="1"/>
      <c r="E37" s="1"/>
      <c r="F37" s="1"/>
      <c r="G37" s="1"/>
      <c r="H37" s="2"/>
      <c r="I37" s="3"/>
      <c r="J37" s="3"/>
      <c r="K37" s="6"/>
      <c r="L37" s="2"/>
      <c r="M37" s="8"/>
      <c r="N37" s="2"/>
      <c r="O37" s="30" t="s">
        <v>20</v>
      </c>
      <c r="P37" s="20">
        <f>SUM(P38:P39)</f>
        <v>43511.36731507846</v>
      </c>
    </row>
    <row r="38" spans="2:16" ht="15.75">
      <c r="B38" s="34" t="s">
        <v>97</v>
      </c>
      <c r="C38" s="22" t="s">
        <v>61</v>
      </c>
      <c r="D38" s="1"/>
      <c r="E38" s="1"/>
      <c r="F38" s="1"/>
      <c r="G38" s="1"/>
      <c r="H38" s="2"/>
      <c r="I38" s="3"/>
      <c r="J38" s="3"/>
      <c r="K38" s="6"/>
      <c r="L38" s="2"/>
      <c r="M38" s="8"/>
      <c r="N38" s="2"/>
      <c r="O38" s="30" t="s">
        <v>20</v>
      </c>
      <c r="P38" s="20">
        <v>34029.9955308096</v>
      </c>
    </row>
    <row r="39" spans="2:16" ht="15.75">
      <c r="B39" s="34" t="s">
        <v>98</v>
      </c>
      <c r="C39" s="22" t="s">
        <v>62</v>
      </c>
      <c r="D39" s="1"/>
      <c r="E39" s="1"/>
      <c r="F39" s="1"/>
      <c r="G39" s="1"/>
      <c r="H39" s="2"/>
      <c r="I39" s="3"/>
      <c r="J39" s="3"/>
      <c r="K39" s="6"/>
      <c r="L39" s="2"/>
      <c r="M39" s="8"/>
      <c r="N39" s="2"/>
      <c r="O39" s="30" t="s">
        <v>20</v>
      </c>
      <c r="P39" s="20">
        <v>9481.371784268857</v>
      </c>
    </row>
    <row r="40" spans="2:16" ht="15.75">
      <c r="B40" s="6" t="s">
        <v>99</v>
      </c>
      <c r="C40" s="22" t="s">
        <v>32</v>
      </c>
      <c r="D40" s="1"/>
      <c r="E40" s="1"/>
      <c r="F40" s="1"/>
      <c r="G40" s="1"/>
      <c r="H40" s="2"/>
      <c r="I40" s="3"/>
      <c r="J40" s="3"/>
      <c r="K40" s="6"/>
      <c r="L40" s="2"/>
      <c r="M40" s="8"/>
      <c r="N40" s="2"/>
      <c r="O40" s="30" t="s">
        <v>20</v>
      </c>
      <c r="P40" s="20">
        <v>5828.46</v>
      </c>
    </row>
    <row r="41" spans="2:16" ht="15.75">
      <c r="B41" s="6" t="s">
        <v>100</v>
      </c>
      <c r="C41" s="22" t="s">
        <v>33</v>
      </c>
      <c r="D41" s="1"/>
      <c r="E41" s="1"/>
      <c r="F41" s="1"/>
      <c r="G41" s="1"/>
      <c r="H41" s="2"/>
      <c r="I41" s="3"/>
      <c r="J41" s="3"/>
      <c r="K41" s="6"/>
      <c r="L41" s="2"/>
      <c r="M41" s="8"/>
      <c r="N41" s="2"/>
      <c r="O41" s="30" t="s">
        <v>20</v>
      </c>
      <c r="P41" s="20">
        <f>P42+P43+P44+P48</f>
        <v>4258.30927625</v>
      </c>
    </row>
    <row r="42" spans="2:16" ht="15.75">
      <c r="B42" s="34" t="s">
        <v>102</v>
      </c>
      <c r="C42" s="22" t="s">
        <v>34</v>
      </c>
      <c r="D42" s="1"/>
      <c r="E42" s="1"/>
      <c r="F42" s="1"/>
      <c r="G42" s="1"/>
      <c r="H42" s="2"/>
      <c r="I42" s="3"/>
      <c r="J42" s="3"/>
      <c r="K42" s="6"/>
      <c r="L42" s="2"/>
      <c r="M42" s="8"/>
      <c r="N42" s="2"/>
      <c r="O42" s="30" t="s">
        <v>20</v>
      </c>
      <c r="P42" s="20">
        <v>259.45</v>
      </c>
    </row>
    <row r="43" spans="2:16" ht="15.75">
      <c r="B43" s="34" t="s">
        <v>103</v>
      </c>
      <c r="C43" s="22" t="s">
        <v>35</v>
      </c>
      <c r="D43" s="1"/>
      <c r="E43" s="1"/>
      <c r="F43" s="1"/>
      <c r="G43" s="1"/>
      <c r="H43" s="2"/>
      <c r="I43" s="3"/>
      <c r="J43" s="3"/>
      <c r="K43" s="6"/>
      <c r="L43" s="2"/>
      <c r="M43" s="8"/>
      <c r="N43" s="2"/>
      <c r="O43" s="30" t="s">
        <v>20</v>
      </c>
      <c r="P43" s="20">
        <v>2.26</v>
      </c>
    </row>
    <row r="44" spans="2:16" ht="15.75">
      <c r="B44" s="34" t="s">
        <v>104</v>
      </c>
      <c r="C44" s="22" t="s">
        <v>101</v>
      </c>
      <c r="D44" s="1"/>
      <c r="E44" s="1"/>
      <c r="F44" s="1"/>
      <c r="G44" s="1"/>
      <c r="H44" s="2"/>
      <c r="I44" s="3"/>
      <c r="J44" s="3"/>
      <c r="K44" s="6"/>
      <c r="L44" s="2"/>
      <c r="M44" s="8"/>
      <c r="N44" s="2"/>
      <c r="O44" s="30" t="s">
        <v>20</v>
      </c>
      <c r="P44" s="20">
        <f>P45+P46+P47</f>
        <v>87.873967</v>
      </c>
    </row>
    <row r="45" spans="2:16" ht="15.75">
      <c r="B45" s="34" t="s">
        <v>106</v>
      </c>
      <c r="C45" s="22" t="s">
        <v>36</v>
      </c>
      <c r="D45" s="1"/>
      <c r="E45" s="1"/>
      <c r="F45" s="1"/>
      <c r="G45" s="1"/>
      <c r="H45" s="2"/>
      <c r="I45" s="3"/>
      <c r="J45" s="3"/>
      <c r="K45" s="6"/>
      <c r="L45" s="2"/>
      <c r="M45" s="8"/>
      <c r="N45" s="2"/>
      <c r="O45" s="30" t="s">
        <v>20</v>
      </c>
      <c r="P45" s="20">
        <v>64.11</v>
      </c>
    </row>
    <row r="46" spans="2:16" ht="15.75">
      <c r="B46" s="34" t="s">
        <v>107</v>
      </c>
      <c r="C46" s="22" t="s">
        <v>55</v>
      </c>
      <c r="D46" s="1"/>
      <c r="E46" s="1"/>
      <c r="F46" s="1"/>
      <c r="G46" s="1"/>
      <c r="H46" s="2"/>
      <c r="I46" s="3"/>
      <c r="J46" s="3"/>
      <c r="K46" s="6"/>
      <c r="L46" s="2"/>
      <c r="M46" s="8"/>
      <c r="N46" s="2"/>
      <c r="O46" s="30" t="s">
        <v>20</v>
      </c>
      <c r="P46" s="20">
        <v>14.814537000000001</v>
      </c>
    </row>
    <row r="47" spans="2:16" ht="15.75">
      <c r="B47" s="34" t="s">
        <v>108</v>
      </c>
      <c r="C47" s="22" t="s">
        <v>109</v>
      </c>
      <c r="D47" s="1"/>
      <c r="E47" s="1"/>
      <c r="F47" s="1"/>
      <c r="G47" s="1"/>
      <c r="H47" s="2"/>
      <c r="I47" s="3"/>
      <c r="J47" s="3"/>
      <c r="K47" s="6"/>
      <c r="L47" s="2"/>
      <c r="M47" s="8"/>
      <c r="N47" s="2"/>
      <c r="O47" s="30" t="s">
        <v>20</v>
      </c>
      <c r="P47" s="20">
        <v>8.94943</v>
      </c>
    </row>
    <row r="48" spans="2:16" ht="15.75">
      <c r="B48" s="34" t="s">
        <v>105</v>
      </c>
      <c r="C48" s="22" t="s">
        <v>37</v>
      </c>
      <c r="D48" s="1"/>
      <c r="E48" s="1"/>
      <c r="F48" s="1"/>
      <c r="G48" s="1"/>
      <c r="H48" s="2"/>
      <c r="I48" s="3"/>
      <c r="J48" s="3"/>
      <c r="K48" s="6"/>
      <c r="L48" s="2"/>
      <c r="M48" s="8"/>
      <c r="N48" s="2"/>
      <c r="O48" s="30" t="s">
        <v>20</v>
      </c>
      <c r="P48" s="20">
        <v>3908.72530925</v>
      </c>
    </row>
    <row r="49" spans="2:16" ht="15.75">
      <c r="B49" s="34" t="s">
        <v>110</v>
      </c>
      <c r="C49" s="22" t="s">
        <v>38</v>
      </c>
      <c r="D49" s="1"/>
      <c r="E49" s="1"/>
      <c r="F49" s="1"/>
      <c r="G49" s="1"/>
      <c r="H49" s="2"/>
      <c r="I49" s="3"/>
      <c r="J49" s="3"/>
      <c r="K49" s="6"/>
      <c r="L49" s="2"/>
      <c r="M49" s="8"/>
      <c r="N49" s="2"/>
      <c r="O49" s="30" t="s">
        <v>20</v>
      </c>
      <c r="P49" s="20">
        <v>405.53803999999997</v>
      </c>
    </row>
    <row r="50" spans="2:16" ht="15.75">
      <c r="B50" s="34" t="s">
        <v>111</v>
      </c>
      <c r="C50" s="22" t="s">
        <v>60</v>
      </c>
      <c r="D50" s="1"/>
      <c r="E50" s="1"/>
      <c r="F50" s="1"/>
      <c r="G50" s="1"/>
      <c r="H50" s="2"/>
      <c r="I50" s="3"/>
      <c r="J50" s="3"/>
      <c r="K50" s="6"/>
      <c r="L50" s="2"/>
      <c r="M50" s="8"/>
      <c r="N50" s="2"/>
      <c r="O50" s="30" t="s">
        <v>20</v>
      </c>
      <c r="P50" s="20">
        <v>583.855</v>
      </c>
    </row>
    <row r="51" spans="2:16" ht="15.75">
      <c r="B51" s="35" t="s">
        <v>113</v>
      </c>
      <c r="C51" s="25" t="s">
        <v>112</v>
      </c>
      <c r="D51" s="1"/>
      <c r="E51" s="1"/>
      <c r="F51" s="1"/>
      <c r="G51" s="1"/>
      <c r="H51" s="2"/>
      <c r="I51" s="3"/>
      <c r="J51" s="3"/>
      <c r="K51" s="6"/>
      <c r="L51" s="9"/>
      <c r="M51" s="8"/>
      <c r="N51" s="9"/>
      <c r="O51" s="30" t="s">
        <v>20</v>
      </c>
      <c r="P51" s="26">
        <f>P22+P28+P32+P36+P37+P40+P41</f>
        <v>100982.19779983113</v>
      </c>
    </row>
    <row r="52" spans="2:16" ht="15.75">
      <c r="B52" s="6" t="s">
        <v>114</v>
      </c>
      <c r="C52" s="22" t="s">
        <v>39</v>
      </c>
      <c r="D52" s="1"/>
      <c r="E52" s="1"/>
      <c r="F52" s="1"/>
      <c r="G52" s="1"/>
      <c r="H52" s="2"/>
      <c r="I52" s="3"/>
      <c r="J52" s="3"/>
      <c r="K52" s="6"/>
      <c r="L52" s="9"/>
      <c r="M52" s="8"/>
      <c r="N52" s="9"/>
      <c r="O52" s="30" t="s">
        <v>20</v>
      </c>
      <c r="P52" s="20">
        <f>P53+P54</f>
        <v>697.9932725500167</v>
      </c>
    </row>
    <row r="53" spans="2:16" ht="15.75">
      <c r="B53" s="34" t="s">
        <v>115</v>
      </c>
      <c r="C53" s="22" t="s">
        <v>40</v>
      </c>
      <c r="D53" s="1"/>
      <c r="E53" s="1"/>
      <c r="F53" s="1"/>
      <c r="G53" s="1"/>
      <c r="H53" s="2"/>
      <c r="I53" s="3"/>
      <c r="J53" s="3"/>
      <c r="K53" s="6"/>
      <c r="L53" s="9"/>
      <c r="M53" s="8"/>
      <c r="N53" s="9"/>
      <c r="O53" s="30" t="s">
        <v>20</v>
      </c>
      <c r="P53" s="20">
        <v>189.71</v>
      </c>
    </row>
    <row r="54" spans="2:16" ht="15.75">
      <c r="B54" s="34" t="s">
        <v>116</v>
      </c>
      <c r="C54" s="22" t="s">
        <v>41</v>
      </c>
      <c r="D54" s="1"/>
      <c r="E54" s="1"/>
      <c r="F54" s="1"/>
      <c r="G54" s="1"/>
      <c r="H54" s="2"/>
      <c r="I54" s="3"/>
      <c r="J54" s="3"/>
      <c r="K54" s="6"/>
      <c r="L54" s="9"/>
      <c r="M54" s="8"/>
      <c r="N54" s="9"/>
      <c r="O54" s="30" t="s">
        <v>20</v>
      </c>
      <c r="P54" s="20">
        <v>508.28327255001676</v>
      </c>
    </row>
    <row r="55" spans="2:16" ht="15.75">
      <c r="B55" s="18" t="s">
        <v>117</v>
      </c>
      <c r="C55" s="25" t="s">
        <v>42</v>
      </c>
      <c r="D55" s="1"/>
      <c r="E55" s="1"/>
      <c r="F55" s="1"/>
      <c r="G55" s="1"/>
      <c r="H55" s="2"/>
      <c r="I55" s="3"/>
      <c r="J55" s="3"/>
      <c r="K55" s="6"/>
      <c r="L55" s="2"/>
      <c r="M55" s="8"/>
      <c r="N55" s="2"/>
      <c r="O55" s="30" t="s">
        <v>20</v>
      </c>
      <c r="P55" s="26">
        <f>P56+P57+P58</f>
        <v>1234.78125</v>
      </c>
    </row>
    <row r="56" spans="2:16" ht="15.75">
      <c r="B56" s="34" t="s">
        <v>118</v>
      </c>
      <c r="C56" s="22" t="s">
        <v>43</v>
      </c>
      <c r="D56" s="1"/>
      <c r="E56" s="1"/>
      <c r="F56" s="1"/>
      <c r="G56" s="1"/>
      <c r="H56" s="2"/>
      <c r="I56" s="3"/>
      <c r="J56" s="3"/>
      <c r="K56" s="6"/>
      <c r="L56" s="2"/>
      <c r="M56" s="8"/>
      <c r="N56" s="2"/>
      <c r="O56" s="30" t="s">
        <v>20</v>
      </c>
      <c r="P56" s="20">
        <v>727.145</v>
      </c>
    </row>
    <row r="57" spans="2:16" ht="15.75">
      <c r="B57" s="34" t="s">
        <v>119</v>
      </c>
      <c r="C57" s="22" t="s">
        <v>44</v>
      </c>
      <c r="D57" s="1"/>
      <c r="E57" s="1"/>
      <c r="F57" s="1"/>
      <c r="G57" s="1"/>
      <c r="H57" s="2"/>
      <c r="I57" s="3"/>
      <c r="J57" s="3"/>
      <c r="K57" s="6"/>
      <c r="L57" s="2"/>
      <c r="M57" s="8"/>
      <c r="N57" s="2"/>
      <c r="O57" s="30" t="s">
        <v>20</v>
      </c>
      <c r="P57" s="20">
        <v>260.68</v>
      </c>
    </row>
    <row r="58" spans="2:16" ht="15.75">
      <c r="B58" s="34" t="s">
        <v>120</v>
      </c>
      <c r="C58" s="22" t="s">
        <v>45</v>
      </c>
      <c r="D58" s="1"/>
      <c r="E58" s="1"/>
      <c r="F58" s="1"/>
      <c r="G58" s="1"/>
      <c r="H58" s="2"/>
      <c r="I58" s="3"/>
      <c r="J58" s="3"/>
      <c r="K58" s="6"/>
      <c r="L58" s="2"/>
      <c r="M58" s="8"/>
      <c r="N58" s="2"/>
      <c r="O58" s="30" t="s">
        <v>20</v>
      </c>
      <c r="P58" s="20">
        <v>246.95625</v>
      </c>
    </row>
    <row r="59" spans="2:16" ht="15.75">
      <c r="B59" s="35" t="s">
        <v>121</v>
      </c>
      <c r="C59" s="25" t="s">
        <v>127</v>
      </c>
      <c r="D59" s="36"/>
      <c r="E59" s="36"/>
      <c r="F59" s="36"/>
      <c r="G59" s="36"/>
      <c r="H59" s="9"/>
      <c r="I59" s="37"/>
      <c r="J59" s="37"/>
      <c r="K59" s="18"/>
      <c r="L59" s="9"/>
      <c r="M59" s="10"/>
      <c r="N59" s="9"/>
      <c r="O59" s="33" t="s">
        <v>20</v>
      </c>
      <c r="P59" s="26">
        <v>-12337.4</v>
      </c>
    </row>
    <row r="60" spans="2:16" ht="15.75">
      <c r="B60" s="35" t="s">
        <v>122</v>
      </c>
      <c r="C60" s="25" t="s">
        <v>128</v>
      </c>
      <c r="D60" s="36"/>
      <c r="E60" s="36"/>
      <c r="F60" s="36"/>
      <c r="G60" s="36"/>
      <c r="H60" s="9"/>
      <c r="I60" s="37"/>
      <c r="J60" s="37"/>
      <c r="K60" s="18"/>
      <c r="L60" s="9"/>
      <c r="M60" s="10"/>
      <c r="N60" s="9"/>
      <c r="O60" s="33" t="s">
        <v>20</v>
      </c>
      <c r="P60" s="26">
        <v>6787.07</v>
      </c>
    </row>
    <row r="61" spans="2:16" ht="15.75">
      <c r="B61" s="34" t="s">
        <v>123</v>
      </c>
      <c r="C61" s="25" t="s">
        <v>46</v>
      </c>
      <c r="D61" s="1"/>
      <c r="E61" s="1"/>
      <c r="F61" s="1"/>
      <c r="G61" s="1"/>
      <c r="H61" s="3"/>
      <c r="I61" s="3"/>
      <c r="J61" s="3"/>
      <c r="K61" s="6"/>
      <c r="L61" s="2"/>
      <c r="M61" s="8"/>
      <c r="N61" s="3"/>
      <c r="O61" s="33" t="s">
        <v>20</v>
      </c>
      <c r="P61" s="26">
        <f>P51+P55+P59+P60+P52</f>
        <v>97364.64232238116</v>
      </c>
    </row>
    <row r="62" spans="2:16" ht="15.75">
      <c r="B62" s="34" t="s">
        <v>124</v>
      </c>
      <c r="C62" s="22" t="s">
        <v>47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30" t="s">
        <v>20</v>
      </c>
      <c r="P62" s="20">
        <f>P61*51.629868%</f>
        <v>50269.236309717526</v>
      </c>
    </row>
    <row r="63" spans="2:16" ht="15.75">
      <c r="B63" s="34" t="s">
        <v>125</v>
      </c>
      <c r="C63" s="22" t="s">
        <v>48</v>
      </c>
      <c r="D63" s="14"/>
      <c r="E63" s="14"/>
      <c r="F63" s="14"/>
      <c r="G63" s="14"/>
      <c r="H63" s="14"/>
      <c r="I63" s="8"/>
      <c r="J63" s="8"/>
      <c r="K63" s="14"/>
      <c r="L63" s="14"/>
      <c r="M63" s="14"/>
      <c r="N63" s="14"/>
      <c r="O63" s="30" t="s">
        <v>20</v>
      </c>
      <c r="P63" s="20">
        <f>P61-P62</f>
        <v>47095.40601266363</v>
      </c>
    </row>
    <row r="64" spans="2:16" ht="16.5" customHeight="1">
      <c r="B64" s="35" t="s">
        <v>129</v>
      </c>
      <c r="C64" s="25" t="s">
        <v>49</v>
      </c>
      <c r="D64" s="32"/>
      <c r="E64" s="32"/>
      <c r="F64" s="32"/>
      <c r="G64" s="32"/>
      <c r="H64" s="32"/>
      <c r="I64" s="10"/>
      <c r="J64" s="10"/>
      <c r="K64" s="32"/>
      <c r="L64" s="32"/>
      <c r="M64" s="32"/>
      <c r="N64" s="32"/>
      <c r="O64" s="33" t="s">
        <v>58</v>
      </c>
      <c r="P64" s="26">
        <f>P61/P12</f>
        <v>32.15731838797697</v>
      </c>
    </row>
    <row r="65" spans="2:16" ht="15.75">
      <c r="B65" s="35" t="s">
        <v>130</v>
      </c>
      <c r="C65" s="25" t="s">
        <v>65</v>
      </c>
      <c r="D65" s="32"/>
      <c r="E65" s="32"/>
      <c r="F65" s="32"/>
      <c r="G65" s="32"/>
      <c r="H65" s="32"/>
      <c r="I65" s="10"/>
      <c r="J65" s="10"/>
      <c r="K65" s="32"/>
      <c r="L65" s="32"/>
      <c r="M65" s="32"/>
      <c r="N65" s="32"/>
      <c r="O65" s="33" t="s">
        <v>58</v>
      </c>
      <c r="P65" s="26">
        <f>P62/P68</f>
        <v>32.1573079246339</v>
      </c>
    </row>
    <row r="66" spans="2:16" ht="15.75">
      <c r="B66" s="35" t="s">
        <v>131</v>
      </c>
      <c r="C66" s="25" t="s">
        <v>50</v>
      </c>
      <c r="D66" s="32"/>
      <c r="E66" s="32"/>
      <c r="F66" s="32"/>
      <c r="G66" s="32"/>
      <c r="H66" s="32"/>
      <c r="I66" s="10"/>
      <c r="J66" s="10"/>
      <c r="K66" s="32"/>
      <c r="L66" s="32"/>
      <c r="M66" s="32"/>
      <c r="N66" s="32"/>
      <c r="O66" s="33" t="s">
        <v>58</v>
      </c>
      <c r="P66" s="26">
        <f>P63/P69</f>
        <v>32.157307599058015</v>
      </c>
    </row>
    <row r="67" spans="2:16" ht="15.75">
      <c r="B67" s="6" t="s">
        <v>132</v>
      </c>
      <c r="C67" s="27" t="s">
        <v>51</v>
      </c>
      <c r="D67" s="28"/>
      <c r="E67" s="28"/>
      <c r="F67" s="28"/>
      <c r="G67" s="28"/>
      <c r="H67" s="28"/>
      <c r="I67" s="29"/>
      <c r="J67" s="29"/>
      <c r="K67" s="28"/>
      <c r="L67" s="28"/>
      <c r="M67" s="28"/>
      <c r="N67" s="28"/>
      <c r="O67" s="30" t="s">
        <v>56</v>
      </c>
      <c r="P67" s="20">
        <f>P68+P69</f>
        <v>3027.761</v>
      </c>
    </row>
    <row r="68" spans="2:16" ht="15.75">
      <c r="B68" s="34" t="s">
        <v>133</v>
      </c>
      <c r="C68" s="22" t="s">
        <v>65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30" t="s">
        <v>56</v>
      </c>
      <c r="P68" s="20">
        <v>1563.229</v>
      </c>
    </row>
    <row r="69" spans="2:16" ht="15.75">
      <c r="B69" s="34" t="s">
        <v>134</v>
      </c>
      <c r="C69" s="22" t="s">
        <v>50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30" t="s">
        <v>56</v>
      </c>
      <c r="P69" s="20">
        <v>1464.532</v>
      </c>
    </row>
  </sheetData>
  <mergeCells count="15">
    <mergeCell ref="B5:B6"/>
    <mergeCell ref="N1:P1"/>
    <mergeCell ref="C3:P3"/>
    <mergeCell ref="C5:C6"/>
    <mergeCell ref="D5:D6"/>
    <mergeCell ref="E5:E6"/>
    <mergeCell ref="H5:H6"/>
    <mergeCell ref="I5:I6"/>
    <mergeCell ref="J5:J6"/>
    <mergeCell ref="K5:K6"/>
    <mergeCell ref="P5:P6"/>
    <mergeCell ref="L5:L6"/>
    <mergeCell ref="M5:M6"/>
    <mergeCell ref="N5:N6"/>
    <mergeCell ref="O5:O6"/>
  </mergeCells>
  <printOptions/>
  <pageMargins left="0.43" right="0.11" top="0.78" bottom="0.63" header="0.5" footer="0.5"/>
  <pageSetup horizontalDpi="200" verticalDpi="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Базанова</cp:lastModifiedBy>
  <cp:lastPrinted>2017-12-29T11:31:05Z</cp:lastPrinted>
  <dcterms:created xsi:type="dcterms:W3CDTF">1996-10-08T23:32:33Z</dcterms:created>
  <dcterms:modified xsi:type="dcterms:W3CDTF">2017-12-29T11:31:05Z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