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2"/>
  </bookViews>
  <sheets>
    <sheet name="прил. 2 " sheetId="1" r:id="rId1"/>
    <sheet name="прил 3" sheetId="2" r:id="rId2"/>
    <sheet name="прил 4" sheetId="3" r:id="rId3"/>
    <sheet name="прил 5" sheetId="4" r:id="rId4"/>
  </sheets>
  <externalReferences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'прил 3'!$A$1:$E$25</definedName>
    <definedName name="_xlnm.Print_Area" localSheetId="2">'прил 4'!$A$1:$N$35</definedName>
    <definedName name="_xlnm.Print_Area" localSheetId="0">'прил. 2 '!$A$6:$L$40</definedName>
  </definedNames>
  <calcPr fullCalcOnLoad="1"/>
</workbook>
</file>

<file path=xl/sharedStrings.xml><?xml version="1.0" encoding="utf-8"?>
<sst xmlns="http://schemas.openxmlformats.org/spreadsheetml/2006/main" count="170" uniqueCount="89">
  <si>
    <t xml:space="preserve">Приложение № 2 к протоколу заседания Правления Государственного комитета                                                                                                                      Республики Карелия по ценам и тарифам от 31.07.2017 № </t>
  </si>
  <si>
    <t>Доходы филиала ПАО «МРСК Северо-Запада» «Карелэнерго» от оказания услуг по передаче электрической энергии на 2017 год</t>
  </si>
  <si>
    <t>Показатели</t>
  </si>
  <si>
    <t>Потребители, присоединенные к центру питания на генераторном напряжении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</si>
  <si>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</si>
  <si>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</si>
  <si>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сельских населенных пунктах</t>
  </si>
  <si>
    <t>Потребители, приравненные к населению, коэф.1</t>
  </si>
  <si>
    <t>Потребители, приравненные к населению, коэф.0,7</t>
  </si>
  <si>
    <t>Итого</t>
  </si>
  <si>
    <t>Доходы филиала ПАО «МРСК Северо-Запада» «Карелэнерго»  от оказания услуг по передаче электрической энергии на 2019 год</t>
  </si>
  <si>
    <t>ВН</t>
  </si>
  <si>
    <t>СН1</t>
  </si>
  <si>
    <t>СН2</t>
  </si>
  <si>
    <t>НН</t>
  </si>
  <si>
    <t>1 полугодие</t>
  </si>
  <si>
    <t>х</t>
  </si>
  <si>
    <t>Заявленная мощность потребителей, МВт</t>
  </si>
  <si>
    <t>Ставка на содержание электрических сетей, руб./МВт в мес.</t>
  </si>
  <si>
    <t>НВВ, тыс. руб.</t>
  </si>
  <si>
    <t>2 полугодие</t>
  </si>
  <si>
    <t>Год</t>
  </si>
  <si>
    <t>НВВ, тыс.руб.</t>
  </si>
  <si>
    <t>НВВ на содержание сетей на 2019 год,                                            тыс. руб.</t>
  </si>
  <si>
    <t>Покупка потерь от:</t>
  </si>
  <si>
    <t>Потери, млн. кВтч</t>
  </si>
  <si>
    <t>Тариф покупки потерь, руб./МВт·ч</t>
  </si>
  <si>
    <t>Затраты на покупку потерь, тыс. руб.</t>
  </si>
  <si>
    <t>1 пол. 2019</t>
  </si>
  <si>
    <t>2 пол. 2019</t>
  </si>
  <si>
    <t xml:space="preserve">АО «ТНС энерго Карелия» </t>
  </si>
  <si>
    <t xml:space="preserve">ООО «Энергокомфорт». Карелия» </t>
  </si>
  <si>
    <t>-</t>
  </si>
  <si>
    <r>
      <t>Полезный отпуск электроэнергии, млн.кВт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</si>
  <si>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r>
      <t>Ставка на оплату потерь, руб./МВт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</si>
  <si>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r>
      <t>Одноставочный тариф, руб./МВт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</si>
  <si>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r>
      <t>Ставка на оплату  потерь, руб./МВт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</si>
  <si>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t>Доходы филиала  ПАО «ФСК ЕЭС»  - Карельское ПМЭС от оказания услуг по передаче электрической энергии от АО «ТНС энерго Карелия» на 2019 год</t>
  </si>
  <si>
    <t>Прочие потребители</t>
  </si>
  <si>
    <t>Объемные показатели, принятые для расчета индивидуальных тарифов на услуги по передаче электрической энергии для взаиморасчетов между сетевыми организациями                                                                         на 2019 год</t>
  </si>
  <si>
    <t>№ п/п</t>
  </si>
  <si>
    <t>Наименование организации</t>
  </si>
  <si>
    <t>1 полугодие 2019 года</t>
  </si>
  <si>
    <t>2 полугодие 2019 года</t>
  </si>
  <si>
    <t>НВВ на содержание сетей на 2019 год, тыс. руб.</t>
  </si>
  <si>
    <t>Затраты на покупку потерь в 2019 году,                                                         тыс. руб.</t>
  </si>
  <si>
    <t>Присоединен. (заявленная) мощность сетевой организации, МВт</t>
  </si>
  <si>
    <t>Полезный отпуск электроэнергии конечным потребителям,                    млн. кВтч</t>
  </si>
  <si>
    <t>Потери, млн.кВтч</t>
  </si>
  <si>
    <t>1.</t>
  </si>
  <si>
    <t xml:space="preserve">Филиал ПАО «МРСК Северо-Запада» «Карелэнерго»  - АО «Прионежская сетевая компания» </t>
  </si>
  <si>
    <t>АО «ТНС энерго Карелия»</t>
  </si>
  <si>
    <t>ООО «Энергокомфорт». Карелия»</t>
  </si>
  <si>
    <t>АО «Норд-Гидро»</t>
  </si>
  <si>
    <t>2.</t>
  </si>
  <si>
    <t>Филиал ПАО «МРСК Северо-Запада» «Карелэнерго»  - Структурное подразделение Трансэнерго - филиал                   ОАО  «РЖД» Октябрьской дирекции по энергообеспечению</t>
  </si>
  <si>
    <t>ООО «Русэнергосбыт»</t>
  </si>
  <si>
    <t>3.</t>
  </si>
  <si>
    <t>Филиал ПАО «МРСК Северо-Запада» «Карелэнерго» - Филиал ПАО «ФСК ЕЭС» - Карельское ПМЭС</t>
  </si>
  <si>
    <t>4.</t>
  </si>
  <si>
    <t xml:space="preserve">Филиал ПАО «МРСК Северо-Запада» «Карелэнерго» - АО «Объединенные региональные электрические сети Петрозаводска» </t>
  </si>
  <si>
    <t>5.</t>
  </si>
  <si>
    <t>Филиал ПАО «МРСК Северо-Запада» «Карелэнерго»  - АО «Карельский окатыш»</t>
  </si>
  <si>
    <t>АО «Карельский окатыш»</t>
  </si>
  <si>
    <t>6.</t>
  </si>
  <si>
    <t xml:space="preserve"> АО «Объединенные региональные электрические сети Петрозаводска» - ООО «Объединенные региональные электрические сети Карелии»</t>
  </si>
  <si>
    <t>7.</t>
  </si>
  <si>
    <t xml:space="preserve">Филиал ПАО «МРСК Северо-Запада» «Карелэнерго» - Филиал «Северо-Западный» АО «Оборонэнерго» </t>
  </si>
  <si>
    <r>
      <t>Тариф покупки потерь                                                                 в 2019 году,  руб./МВт</t>
    </r>
    <r>
      <rPr>
        <b/>
        <sz val="10"/>
        <color indexed="8"/>
        <rFont val="Arial"/>
        <family val="2"/>
      </rPr>
      <t>·</t>
    </r>
    <r>
      <rPr>
        <b/>
        <sz val="10"/>
        <color indexed="8"/>
        <rFont val="Times New Roman"/>
        <family val="1"/>
      </rPr>
      <t>ч</t>
    </r>
  </si>
  <si>
    <t>Индивидуальные тарифы на услуги по передаче электрической энергии для взаиморасчетов между сетевыми организациями Республики Карелия на 2019 год</t>
  </si>
  <si>
    <t>Наименование сетевых организаций</t>
  </si>
  <si>
    <t>Двухставочный тариф</t>
  </si>
  <si>
    <t>Одноставочный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</si>
  <si>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</si>
  <si>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</si>
  <si>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Филиал ПАО «МРСК Северо-Запада» «Карелэнерго» –                                  АО «Прионежская сетевая компания»</t>
  </si>
  <si>
    <t>Филиал ПАО «МРСК Северо-Запада» «Карелэнерго» – Структурное подразделение Трансэнерго – филиал                                  ОАО «Российские железные дороги» Октябрьской дирекции по энергообеспечению</t>
  </si>
  <si>
    <t>Филиал ПАО «МРСК Северо-Запада» «Карелэнерго» – Филиал ПАО «ФСК ЕЭС» - Карельское ПМЭС</t>
  </si>
  <si>
    <t xml:space="preserve">Филиал ПАО «МРСК Северо-Запада» «Карелэнерго» –        АО «Объединенные региональные электрические сети Петрозаводска» </t>
  </si>
  <si>
    <t>Филиал ПАО «МРСК Северо-Запада» «Карелэнерго» –  АО «Карельский окатыш»</t>
  </si>
  <si>
    <t xml:space="preserve">АО «Объединенные региональные электрические сети Петрозаводска»  –  ООО «Объединенные региональные электрические сети Карелии» </t>
  </si>
  <si>
    <t xml:space="preserve">Филиал ПАО «МРСК Северо-Запада» «Карелэнерго» –  Филиал «Северо-Западный» АО «Оборонэнерго» </t>
  </si>
  <si>
    <r>
      <t>руб./МВт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мес.</t>
    </r>
  </si>
  <si>
    <r>
      <t>руб./МВт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</si>
  <si>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r>
      <t>руб./кВт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</si>
  <si>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t>Приложение № 2 к протоколу заседания Правления Государственного комитета                                                                                                                           Республики Карелия по ценам и тарифам от 29.12.2018 № 212</t>
  </si>
  <si>
    <t>Приложение № 3 к протоколу заседания Правления Государственного комитета                                                                                                                      Республики Карелия по ценам и тарифам                                        от 29.12.2018 № 212</t>
  </si>
  <si>
    <t>Приложение № 4 к протоколу заседания Правления Государственного комитета                                                                                                                                                                           Республики Карелия от 29.12.2018 № 212</t>
  </si>
  <si>
    <t>Приложение № 5 к протоколу заседания Правления Государственного комитета                                                                                                                                                                           Республики Карелия по ценам и тарифам от 29.12.2018 № 212</t>
  </si>
</sst>
</file>

<file path=xl/styles.xml><?xml version="1.0" encoding="utf-8"?>
<styleSheet xmlns="http://schemas.openxmlformats.org/spreadsheetml/2006/main">
  <numFmts count="7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#,##0.0000"/>
    <numFmt numFmtId="167" formatCode="#,##0.000000"/>
    <numFmt numFmtId="168" formatCode="#,##0.00000"/>
    <numFmt numFmtId="169" formatCode="#,##0.000000000"/>
    <numFmt numFmtId="170" formatCode="#,##0.0"/>
    <numFmt numFmtId="171" formatCode="#,##0.000"/>
    <numFmt numFmtId="172" formatCode="0.000"/>
    <numFmt numFmtId="173" formatCode="0.0"/>
    <numFmt numFmtId="174" formatCode="_-* #,##0.00[$€-1]_-;\-* #,##0.00[$€-1]_-;_-* &quot;-&quot;??[$€-1]_-"/>
    <numFmt numFmtId="175" formatCode="&quot;$&quot;#,##0_);[Red]\(&quot;$&quot;#,##0\)"/>
    <numFmt numFmtId="176" formatCode="0.0%"/>
    <numFmt numFmtId="177" formatCode="0.0%_);\(0.0%\)"/>
    <numFmt numFmtId="178" formatCode="#,##0_);[Red]\(#,##0\)"/>
    <numFmt numFmtId="179" formatCode="#,##0;\(#,##0\)"/>
    <numFmt numFmtId="180" formatCode="_-* #,##0.00\ _$_-;\-* #,##0.00\ _$_-;_-* &quot;-&quot;??\ _$_-;_-@_-"/>
    <numFmt numFmtId="181" formatCode="#\."/>
    <numFmt numFmtId="182" formatCode="#.##0\.00"/>
    <numFmt numFmtId="183" formatCode="#\.00"/>
    <numFmt numFmtId="184" formatCode="_-* #,##0.00&quot;р.&quot;_-;\-* #,##0.00&quot;р.&quot;_-;_-* \-??&quot;р.&quot;_-;_-@_-"/>
    <numFmt numFmtId="185" formatCode="\$#\.00"/>
    <numFmt numFmtId="186" formatCode="General_)"/>
    <numFmt numFmtId="187" formatCode="_-* #,##0&quot;đ.&quot;_-;\-* #,##0&quot;đ.&quot;_-;_-* &quot;-đ.&quot;_-;_-@_-"/>
    <numFmt numFmtId="188" formatCode="_-* #,##0.00&quot;đ.&quot;_-;\-* #,##0.00&quot;đ.&quot;_-;_-* \-??&quot;đ.&quot;_-;_-@_-"/>
    <numFmt numFmtId="189" formatCode="0.0_)"/>
    <numFmt numFmtId="190" formatCode="&quot;error&quot;;&quot;error&quot;;&quot;OK&quot;;&quot;  &quot;@"/>
    <numFmt numFmtId="191" formatCode="\$#,##0\ ;&quot;($&quot;#,##0\)"/>
    <numFmt numFmtId="192" formatCode="\$#,##0\ ;\(\$#,##0\)"/>
    <numFmt numFmtId="193" formatCode="#,##0.000[$р.-419];\-#,##0.000[$р.-419]"/>
    <numFmt numFmtId="194" formatCode="_-* #,##0.0\ _$_-;\-* #,##0.0\ _$_-;_-* &quot;-&quot;??\ _$_-;_-@_-"/>
    <numFmt numFmtId="195" formatCode="#,##0;[Red]\-#,##0"/>
    <numFmt numFmtId="196" formatCode="_-* #,##0.00[$€-1]_-;\-* #,##0.00[$€-1]_-;_-* \-??[$€-1]_-"/>
    <numFmt numFmtId="197" formatCode="#,##0.0000_);\(#,##0.0000\);&quot;- &quot;;&quot;  &quot;@"/>
    <numFmt numFmtId="198" formatCode="#,##0.0_);\(#,##0.0\)"/>
    <numFmt numFmtId="199" formatCode="#,##0_ ;[Red]\-#,##0\ "/>
    <numFmt numFmtId="200" formatCode="#,##0_);[Blue]\(#,##0\)"/>
    <numFmt numFmtId="201" formatCode="_-* #,##0_-;\-* #,##0_-;_-* &quot;-&quot;_-;_-@_-"/>
    <numFmt numFmtId="202" formatCode="_-* #,##0.00_-;\-* #,##0.00_-;_-* &quot;-&quot;??_-;_-@_-"/>
    <numFmt numFmtId="203" formatCode="#,##0__\ \ \ \ 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&quot;т.р.&quot;;\-#,##0.00&quot;т.р.&quot;"/>
    <numFmt numFmtId="207" formatCode="#,##0.0;[Red]#,##0.0"/>
    <numFmt numFmtId="208" formatCode="_-* #,##0_đ_._-;\-* #,##0_đ_._-;_-* \-_đ_._-;_-@_-"/>
    <numFmt numFmtId="209" formatCode="_-* #,##0.00_đ_._-;\-* #,##0.00_đ_._-;_-* \-??_đ_._-;_-@_-"/>
    <numFmt numFmtId="210" formatCode="\(#,##0.0\)"/>
    <numFmt numFmtId="211" formatCode="#,##0\ &quot;?.&quot;;\-#,##0\ &quot;?.&quot;"/>
    <numFmt numFmtId="212" formatCode="#,##0______;;&quot;------------      &quot;"/>
    <numFmt numFmtId="213" formatCode="_(\$* #,##0_);_(\$* \(#,##0\);_(\$* \-_);_(@_)"/>
    <numFmt numFmtId="214" formatCode="_(\$* #,##0.00_);_(\$* \(#,##0.00\);_(\$* \-??_);_(@_)"/>
    <numFmt numFmtId="215" formatCode="\$#,##0_);[Red]&quot;($&quot;#,##0\)"/>
    <numFmt numFmtId="216" formatCode="\$#,##0.00_);[Red]&quot;($&quot;#,##0.00\)"/>
    <numFmt numFmtId="217" formatCode="&quot;\;&quot;;&quot;zero&quot;;&quot;  &quot;@"/>
    <numFmt numFmtId="218" formatCode="#,##0.000_ ;\-#,##0.000\ "/>
    <numFmt numFmtId="219" formatCode="#,##0.00_ ;[Red]\-#,##0.00\ "/>
    <numFmt numFmtId="220" formatCode="_-* #,##0\ _р_._-;\-* #,##0\ _р_._-;_-* &quot;- &quot;_р_._-;_-@_-"/>
    <numFmt numFmtId="221" formatCode="_-* #,##0.00\ _р_._-;\-* #,##0.00\ _р_._-;_-* \-??\ _р_._-;_-@_-"/>
    <numFmt numFmtId="222" formatCode="_-* #,##0.00_р_._-;\-* #,##0.00_р_._-;_-* \-??_р_._-;_-@_-"/>
    <numFmt numFmtId="223" formatCode="_-* #,##0\ _$_-;\-* #,##0\ _$_-;_-* &quot;-&quot;\ _$_-;_-@_-"/>
    <numFmt numFmtId="224" formatCode="#,##0.00_ ;\-#,##0.00\ "/>
    <numFmt numFmtId="225" formatCode="%#\.00"/>
    <numFmt numFmtId="226" formatCode="0.0000"/>
    <numFmt numFmtId="227" formatCode="0.00000000"/>
    <numFmt numFmtId="228" formatCode="0.000000"/>
  </numFmts>
  <fonts count="151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 New"/>
      <family val="3"/>
    </font>
    <font>
      <sz val="1"/>
      <color indexed="8"/>
      <name val="Courier"/>
      <family val="1"/>
    </font>
    <font>
      <b/>
      <sz val="1"/>
      <color indexed="8"/>
      <name val="Courier New"/>
      <family val="3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 New"/>
      <family val="3"/>
    </font>
    <font>
      <u val="single"/>
      <sz val="10"/>
      <color indexed="12"/>
      <name val="Courier"/>
      <family val="3"/>
    </font>
    <font>
      <b/>
      <sz val="10"/>
      <color indexed="62"/>
      <name val="Tahoma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8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sz val="12"/>
      <name val="Arial"/>
      <family val="2"/>
    </font>
    <font>
      <b/>
      <sz val="10"/>
      <color indexed="18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Courier New"/>
      <family val="3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b/>
      <sz val="10"/>
      <name val="Arial Cyr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10"/>
      <name val="Arial CE"/>
      <family val="2"/>
    </font>
    <font>
      <sz val="8"/>
      <name val="Arial CE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2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3"/>
      <name val="Tahoma"/>
      <family val="2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1"/>
      <color indexed="47"/>
      <name val="Calibri"/>
      <family val="2"/>
    </font>
    <font>
      <b/>
      <sz val="14"/>
      <name val="Franklin Gothic Medium"/>
      <family val="2"/>
    </font>
    <font>
      <b/>
      <sz val="15"/>
      <color indexed="54"/>
      <name val="Calibri"/>
      <family val="2"/>
    </font>
    <font>
      <b/>
      <sz val="15"/>
      <color indexed="56"/>
      <name val="Calibri"/>
      <family val="2"/>
    </font>
    <font>
      <b/>
      <sz val="13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color indexed="2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lightDown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hair"/>
      <right/>
      <top style="hair"/>
      <bottom style="hair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/>
    </border>
    <border>
      <left/>
      <right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/>
      <right/>
      <top style="thin">
        <color indexed="48"/>
      </top>
      <bottom style="thin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6" fontId="3" fillId="0" borderId="0">
      <alignment vertical="top"/>
      <protection/>
    </xf>
    <xf numFmtId="176" fontId="4" fillId="0" borderId="0">
      <alignment vertical="top"/>
      <protection/>
    </xf>
    <xf numFmtId="177" fontId="4" fillId="2" borderId="0">
      <alignment vertical="top"/>
      <protection/>
    </xf>
    <xf numFmtId="177" fontId="4" fillId="3" borderId="0">
      <alignment vertical="top"/>
      <protection/>
    </xf>
    <xf numFmtId="176" fontId="4" fillId="4" borderId="0">
      <alignment vertical="top"/>
      <protection/>
    </xf>
    <xf numFmtId="176" fontId="4" fillId="5" borderId="0">
      <alignment vertical="top"/>
      <protection/>
    </xf>
    <xf numFmtId="0" fontId="5" fillId="0" borderId="0">
      <alignment/>
      <protection/>
    </xf>
    <xf numFmtId="40" fontId="6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9" fontId="2" fillId="6" borderId="1">
      <alignment wrapText="1"/>
      <protection locked="0"/>
    </xf>
    <xf numFmtId="179" fontId="2" fillId="6" borderId="1">
      <alignment wrapText="1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17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80" fontId="0" fillId="0" borderId="0" applyFont="0" applyFill="0" applyBorder="0" applyAlignment="0" applyProtection="0"/>
    <xf numFmtId="0" fontId="8" fillId="0" borderId="2">
      <alignment/>
      <protection locked="0"/>
    </xf>
    <xf numFmtId="181" fontId="9" fillId="0" borderId="3">
      <alignment/>
      <protection locked="0"/>
    </xf>
    <xf numFmtId="182" fontId="9" fillId="0" borderId="0">
      <alignment/>
      <protection locked="0"/>
    </xf>
    <xf numFmtId="183" fontId="9" fillId="0" borderId="0">
      <alignment/>
      <protection locked="0"/>
    </xf>
    <xf numFmtId="184" fontId="8" fillId="0" borderId="0">
      <alignment/>
      <protection locked="0"/>
    </xf>
    <xf numFmtId="182" fontId="9" fillId="0" borderId="0">
      <alignment/>
      <protection locked="0"/>
    </xf>
    <xf numFmtId="184" fontId="8" fillId="0" borderId="0">
      <alignment/>
      <protection locked="0"/>
    </xf>
    <xf numFmtId="183" fontId="9" fillId="0" borderId="0">
      <alignment/>
      <protection locked="0"/>
    </xf>
    <xf numFmtId="184" fontId="8" fillId="0" borderId="0">
      <alignment/>
      <protection locked="0"/>
    </xf>
    <xf numFmtId="185" fontId="9" fillId="0" borderId="0">
      <alignment/>
      <protection locked="0"/>
    </xf>
    <xf numFmtId="0" fontId="10" fillId="0" borderId="0">
      <alignment/>
      <protection locked="0"/>
    </xf>
    <xf numFmtId="181" fontId="11" fillId="0" borderId="0">
      <alignment/>
      <protection locked="0"/>
    </xf>
    <xf numFmtId="0" fontId="10" fillId="0" borderId="0">
      <alignment/>
      <protection locked="0"/>
    </xf>
    <xf numFmtId="181" fontId="11" fillId="0" borderId="0">
      <alignment/>
      <protection locked="0"/>
    </xf>
    <xf numFmtId="181" fontId="9" fillId="0" borderId="3">
      <alignment/>
      <protection locked="0"/>
    </xf>
    <xf numFmtId="0" fontId="12" fillId="7" borderId="0">
      <alignment/>
      <protection/>
    </xf>
    <xf numFmtId="0" fontId="12" fillId="8" borderId="0">
      <alignment/>
      <protection/>
    </xf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" borderId="0" applyNumberFormat="0" applyBorder="0" applyAlignment="0" applyProtection="0"/>
    <xf numFmtId="0" fontId="13" fillId="31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32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6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8" borderId="0" applyNumberFormat="0" applyBorder="0" applyAlignment="0" applyProtection="0"/>
    <xf numFmtId="0" fontId="14" fillId="1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19" borderId="0" applyNumberFormat="0" applyBorder="0" applyAlignment="0" applyProtection="0"/>
    <xf numFmtId="0" fontId="14" fillId="38" borderId="0" applyNumberFormat="0" applyBorder="0" applyAlignment="0" applyProtection="0"/>
    <xf numFmtId="0" fontId="14" fillId="1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14" fillId="22" borderId="0" applyNumberFormat="0" applyBorder="0" applyAlignment="0" applyProtection="0"/>
    <xf numFmtId="0" fontId="14" fillId="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6" borderId="0" applyNumberFormat="0" applyBorder="0" applyAlignment="0" applyProtection="0"/>
    <xf numFmtId="0" fontId="14" fillId="32" borderId="0" applyNumberFormat="0" applyBorder="0" applyAlignment="0" applyProtection="0"/>
    <xf numFmtId="0" fontId="14" fillId="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4" applyNumberFormat="0" applyAlignment="0">
      <protection/>
    </xf>
    <xf numFmtId="0" fontId="0" fillId="0" borderId="0">
      <alignment/>
      <protection/>
    </xf>
    <xf numFmtId="186" fontId="0" fillId="0" borderId="5">
      <alignment/>
      <protection locked="0"/>
    </xf>
    <xf numFmtId="186" fontId="0" fillId="0" borderId="6">
      <alignment/>
      <protection locked="0"/>
    </xf>
    <xf numFmtId="187" fontId="13" fillId="0" borderId="0" applyFill="0" applyBorder="0" applyAlignment="0" applyProtection="0"/>
    <xf numFmtId="188" fontId="13" fillId="0" borderId="0" applyFill="0" applyBorder="0" applyAlignment="0" applyProtection="0"/>
    <xf numFmtId="189" fontId="18" fillId="0" borderId="0">
      <alignment horizontal="left"/>
      <protection/>
    </xf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10" fontId="20" fillId="0" borderId="0" applyNumberFormat="0" applyFill="0" applyBorder="0" applyAlignment="0">
      <protection/>
    </xf>
    <xf numFmtId="0" fontId="21" fillId="0" borderId="0">
      <alignment/>
      <protection/>
    </xf>
    <xf numFmtId="0" fontId="22" fillId="2" borderId="4" applyNumberFormat="0" applyAlignment="0" applyProtection="0"/>
    <xf numFmtId="0" fontId="22" fillId="3" borderId="4" applyNumberFormat="0" applyAlignment="0" applyProtection="0"/>
    <xf numFmtId="0" fontId="22" fillId="2" borderId="4" applyNumberFormat="0" applyAlignment="0" applyProtection="0"/>
    <xf numFmtId="0" fontId="23" fillId="0" borderId="4" applyNumberFormat="0" applyAlignment="0">
      <protection locked="0"/>
    </xf>
    <xf numFmtId="0" fontId="23" fillId="0" borderId="4" applyNumberFormat="0" applyAlignment="0">
      <protection locked="0"/>
    </xf>
    <xf numFmtId="0" fontId="23" fillId="0" borderId="4" applyNumberFormat="0" applyAlignment="0">
      <protection locked="0"/>
    </xf>
    <xf numFmtId="190" fontId="13" fillId="0" borderId="0" applyFill="0" applyBorder="0" applyAlignment="0" applyProtection="0"/>
    <xf numFmtId="0" fontId="24" fillId="50" borderId="7" applyNumberFormat="0" applyAlignment="0" applyProtection="0"/>
    <xf numFmtId="0" fontId="24" fillId="31" borderId="7" applyNumberFormat="0" applyAlignment="0" applyProtection="0"/>
    <xf numFmtId="0" fontId="25" fillId="0" borderId="8">
      <alignment horizontal="left" vertical="center"/>
      <protection/>
    </xf>
    <xf numFmtId="41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3" fillId="0" borderId="0" applyFill="0" applyBorder="0" applyAlignment="0" applyProtection="0"/>
    <xf numFmtId="3" fontId="27" fillId="0" borderId="0" applyFont="0" applyFill="0" applyBorder="0" applyAlignment="0" applyProtection="0"/>
    <xf numFmtId="186" fontId="28" fillId="15" borderId="5">
      <alignment/>
      <protection/>
    </xf>
    <xf numFmtId="186" fontId="28" fillId="16" borderId="6">
      <alignment/>
      <protection/>
    </xf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91" fontId="13" fillId="0" borderId="0" applyFill="0" applyBorder="0" applyAlignment="0" applyProtection="0"/>
    <xf numFmtId="192" fontId="27" fillId="0" borderId="0" applyFont="0" applyFill="0" applyBorder="0" applyAlignment="0" applyProtection="0"/>
    <xf numFmtId="170" fontId="29" fillId="6" borderId="0">
      <alignment/>
      <protection locked="0"/>
    </xf>
    <xf numFmtId="0" fontId="26" fillId="0" borderId="0" applyFill="0" applyBorder="0" applyProtection="0">
      <alignment vertical="center"/>
    </xf>
    <xf numFmtId="171" fontId="29" fillId="6" borderId="0">
      <alignment/>
      <protection locked="0"/>
    </xf>
    <xf numFmtId="166" fontId="29" fillId="6" borderId="0">
      <alignment/>
      <protection locked="0"/>
    </xf>
    <xf numFmtId="0" fontId="13" fillId="0" borderId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4" fontId="30" fillId="0" borderId="0">
      <alignment vertical="top"/>
      <protection/>
    </xf>
    <xf numFmtId="14" fontId="30" fillId="0" borderId="0">
      <alignment vertical="top"/>
      <protection/>
    </xf>
    <xf numFmtId="0" fontId="23" fillId="19" borderId="4" applyAlignment="0">
      <protection/>
    </xf>
    <xf numFmtId="0" fontId="31" fillId="51" borderId="0" applyNumberFormat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32" fillId="0" borderId="0">
      <alignment horizontal="center"/>
      <protection/>
    </xf>
    <xf numFmtId="0" fontId="26" fillId="0" borderId="9" applyNumberFormat="0" applyFont="0" applyFill="0" applyAlignment="0" applyProtection="0"/>
    <xf numFmtId="195" fontId="13" fillId="0" borderId="0" applyFill="0" applyBorder="0" applyAlignment="0" applyProtection="0"/>
    <xf numFmtId="0" fontId="13" fillId="0" borderId="0" applyFill="0" applyBorder="0" applyAlignment="0" applyProtection="0"/>
    <xf numFmtId="0" fontId="33" fillId="0" borderId="0" applyNumberFormat="0" applyFill="0" applyBorder="0" applyAlignment="0" applyProtection="0"/>
    <xf numFmtId="17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96" fontId="13" fillId="0" borderId="0" applyFill="0" applyBorder="0" applyAlignment="0" applyProtection="0"/>
    <xf numFmtId="174" fontId="30" fillId="0" borderId="0" applyFont="0" applyFill="0" applyBorder="0" applyAlignment="0" applyProtection="0"/>
    <xf numFmtId="37" fontId="2" fillId="0" borderId="0">
      <alignment/>
      <protection/>
    </xf>
    <xf numFmtId="0" fontId="35" fillId="0" borderId="0" applyNumberFormat="0" applyFill="0" applyBorder="0" applyAlignment="0" applyProtection="0"/>
    <xf numFmtId="173" fontId="36" fillId="0" borderId="0" applyFill="0" applyBorder="0" applyAlignment="0" applyProtection="0"/>
    <xf numFmtId="173" fontId="3" fillId="0" borderId="0" applyFill="0" applyBorder="0" applyAlignment="0" applyProtection="0"/>
    <xf numFmtId="173" fontId="37" fillId="0" borderId="0" applyFill="0" applyBorder="0" applyAlignment="0" applyProtection="0"/>
    <xf numFmtId="173" fontId="38" fillId="0" borderId="0" applyFill="0" applyBorder="0" applyAlignment="0" applyProtection="0"/>
    <xf numFmtId="173" fontId="39" fillId="0" borderId="0" applyFill="0" applyBorder="0" applyAlignment="0" applyProtection="0"/>
    <xf numFmtId="173" fontId="40" fillId="0" borderId="0" applyFill="0" applyBorder="0" applyAlignment="0" applyProtection="0"/>
    <xf numFmtId="173" fontId="41" fillId="0" borderId="0" applyFill="0" applyBorder="0" applyAlignment="0" applyProtection="0"/>
    <xf numFmtId="197" fontId="13" fillId="0" borderId="0" applyFill="0" applyBorder="0" applyAlignment="0" applyProtection="0"/>
    <xf numFmtId="2" fontId="13" fillId="0" borderId="0" applyFill="0" applyBorder="0" applyAlignment="0" applyProtection="0"/>
    <xf numFmtId="2" fontId="27" fillId="0" borderId="0" applyFont="0" applyFill="0" applyBorder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left"/>
    </xf>
    <xf numFmtId="0" fontId="23" fillId="5" borderId="4" applyNumberFormat="0" applyAlignment="0">
      <protection/>
    </xf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3" fillId="2" borderId="0" applyNumberFormat="0" applyBorder="0" applyAlignment="0" applyProtection="0"/>
    <xf numFmtId="176" fontId="2" fillId="5" borderId="8" applyNumberFormat="0" applyFont="0" applyBorder="0" applyAlignment="0" applyProtection="0"/>
    <xf numFmtId="0" fontId="26" fillId="0" borderId="0" applyFont="0" applyFill="0" applyBorder="0" applyAlignment="0" applyProtection="0"/>
    <xf numFmtId="198" fontId="47" fillId="5" borderId="0" applyNumberFormat="0" applyFont="0" applyAlignment="0">
      <protection/>
    </xf>
    <xf numFmtId="0" fontId="23" fillId="3" borderId="4" applyNumberFormat="0" applyAlignment="0">
      <protection/>
    </xf>
    <xf numFmtId="0" fontId="23" fillId="3" borderId="4" applyNumberFormat="0" applyAlignment="0">
      <protection/>
    </xf>
    <xf numFmtId="0" fontId="23" fillId="3" borderId="4" applyNumberFormat="0" applyAlignment="0">
      <protection/>
    </xf>
    <xf numFmtId="0" fontId="48" fillId="0" borderId="10" applyNumberFormat="0" applyAlignment="0" applyProtection="0"/>
    <xf numFmtId="0" fontId="48" fillId="0" borderId="11">
      <alignment horizontal="left" vertical="center"/>
      <protection/>
    </xf>
    <xf numFmtId="0" fontId="4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49" fillId="0" borderId="0">
      <alignment vertical="top"/>
      <protection/>
    </xf>
    <xf numFmtId="2" fontId="53" fillId="52" borderId="0" applyAlignment="0">
      <protection locked="0"/>
    </xf>
    <xf numFmtId="178" fontId="54" fillId="0" borderId="0">
      <alignment vertical="top"/>
      <protection/>
    </xf>
    <xf numFmtId="38" fontId="54" fillId="0" borderId="0">
      <alignment vertical="top"/>
      <protection/>
    </xf>
    <xf numFmtId="38" fontId="54" fillId="0" borderId="0">
      <alignment vertical="top"/>
      <protection/>
    </xf>
    <xf numFmtId="38" fontId="54" fillId="0" borderId="0">
      <alignment vertical="top"/>
      <protection/>
    </xf>
    <xf numFmtId="38" fontId="54" fillId="0" borderId="0">
      <alignment vertical="top"/>
      <protection/>
    </xf>
    <xf numFmtId="0" fontId="55" fillId="0" borderId="0" applyNumberFormat="0" applyFill="0" applyBorder="0" applyAlignment="0" applyProtection="0"/>
    <xf numFmtId="186" fontId="18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9" fontId="58" fillId="0" borderId="8">
      <alignment horizontal="center" vertical="center" wrapText="1"/>
      <protection/>
    </xf>
    <xf numFmtId="0" fontId="59" fillId="17" borderId="4" applyNumberFormat="0" applyAlignment="0" applyProtection="0"/>
    <xf numFmtId="0" fontId="3" fillId="53" borderId="0" applyNumberFormat="0" applyBorder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13" fillId="54" borderId="13" applyNumberFormat="0" applyAlignment="0">
      <protection locked="0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178" fontId="4" fillId="0" borderId="0">
      <alignment vertical="top"/>
      <protection/>
    </xf>
    <xf numFmtId="178" fontId="4" fillId="2" borderId="0">
      <alignment vertical="top"/>
      <protection/>
    </xf>
    <xf numFmtId="38" fontId="4" fillId="3" borderId="0">
      <alignment vertical="top"/>
      <protection/>
    </xf>
    <xf numFmtId="38" fontId="4" fillId="3" borderId="0">
      <alignment vertical="top"/>
      <protection/>
    </xf>
    <xf numFmtId="38" fontId="4" fillId="2" borderId="0">
      <alignment vertical="top"/>
      <protection/>
    </xf>
    <xf numFmtId="38" fontId="4" fillId="3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200" fontId="4" fillId="4" borderId="0">
      <alignment vertical="top"/>
      <protection/>
    </xf>
    <xf numFmtId="200" fontId="4" fillId="5" borderId="0">
      <alignment vertical="top"/>
      <protection/>
    </xf>
    <xf numFmtId="38" fontId="4" fillId="0" borderId="0">
      <alignment vertical="top"/>
      <protection/>
    </xf>
    <xf numFmtId="0" fontId="61" fillId="0" borderId="14" applyNumberFormat="0" applyFill="0" applyAlignment="0" applyProtection="0"/>
    <xf numFmtId="201" fontId="62" fillId="0" borderId="0" applyFont="0" applyFill="0" applyBorder="0" applyAlignment="0" applyProtection="0"/>
    <xf numFmtId="202" fontId="62" fillId="0" borderId="0" applyFont="0" applyFill="0" applyBorder="0" applyAlignment="0" applyProtection="0"/>
    <xf numFmtId="201" fontId="62" fillId="0" borderId="0" applyFont="0" applyFill="0" applyBorder="0" applyAlignment="0" applyProtection="0"/>
    <xf numFmtId="202" fontId="62" fillId="0" borderId="0" applyFont="0" applyFill="0" applyBorder="0" applyAlignment="0" applyProtection="0"/>
    <xf numFmtId="203" fontId="63" fillId="0" borderId="8">
      <alignment horizontal="right"/>
      <protection locked="0"/>
    </xf>
    <xf numFmtId="204" fontId="62" fillId="0" borderId="0" applyFont="0" applyFill="0" applyBorder="0" applyAlignment="0" applyProtection="0"/>
    <xf numFmtId="205" fontId="62" fillId="0" borderId="0" applyFont="0" applyFill="0" applyBorder="0" applyAlignment="0" applyProtection="0"/>
    <xf numFmtId="204" fontId="62" fillId="0" borderId="0" applyFont="0" applyFill="0" applyBorder="0" applyAlignment="0" applyProtection="0"/>
    <xf numFmtId="205" fontId="6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ill="0" applyBorder="0" applyProtection="0">
      <alignment vertical="center"/>
    </xf>
    <xf numFmtId="0" fontId="26" fillId="0" borderId="0" applyFont="0" applyFill="0" applyBorder="0" applyAlignment="0" applyProtection="0"/>
    <xf numFmtId="0" fontId="64" fillId="0" borderId="0" applyNumberFormat="0" applyFill="0" applyBorder="0">
      <alignment horizontal="left" vertical="top" wrapText="1"/>
      <protection hidden="1"/>
    </xf>
    <xf numFmtId="0" fontId="64" fillId="55" borderId="15" applyNumberFormat="0" applyFill="0" applyBorder="0">
      <alignment horizontal="left" vertical="top" wrapText="1"/>
      <protection hidden="1"/>
    </xf>
    <xf numFmtId="3" fontId="0" fillId="0" borderId="16" applyFont="0" applyBorder="0">
      <alignment horizontal="center" vertical="center"/>
      <protection/>
    </xf>
    <xf numFmtId="0" fontId="65" fillId="54" borderId="0" applyNumberFormat="0" applyBorder="0" applyAlignment="0" applyProtection="0"/>
    <xf numFmtId="0" fontId="65" fillId="6" borderId="0" applyNumberFormat="0" applyBorder="0" applyAlignment="0" applyProtection="0"/>
    <xf numFmtId="0" fontId="12" fillId="0" borderId="17">
      <alignment/>
      <protection/>
    </xf>
    <xf numFmtId="0" fontId="12" fillId="0" borderId="18">
      <alignment/>
      <protection/>
    </xf>
    <xf numFmtId="0" fontId="66" fillId="0" borderId="0" applyNumberFormat="0" applyFill="0" applyBorder="0" applyAlignment="0" applyProtection="0"/>
    <xf numFmtId="0" fontId="2" fillId="0" borderId="0">
      <alignment/>
      <protection/>
    </xf>
    <xf numFmtId="206" fontId="0" fillId="0" borderId="0">
      <alignment/>
      <protection/>
    </xf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 horizontal="right"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3" fillId="0" borderId="0">
      <alignment/>
      <protection/>
    </xf>
    <xf numFmtId="0" fontId="26" fillId="0" borderId="0" applyFill="0" applyBorder="0" applyProtection="0">
      <alignment vertical="center"/>
    </xf>
    <xf numFmtId="0" fontId="69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13" fillId="53" borderId="19" applyNumberFormat="0" applyAlignment="0" applyProtection="0"/>
    <xf numFmtId="0" fontId="29" fillId="23" borderId="19" applyNumberFormat="0" applyFont="0" applyAlignment="0" applyProtection="0"/>
    <xf numFmtId="207" fontId="0" fillId="0" borderId="0" applyFont="0" applyAlignment="0">
      <protection/>
    </xf>
    <xf numFmtId="208" fontId="13" fillId="0" borderId="0" applyFill="0" applyBorder="0" applyAlignment="0" applyProtection="0"/>
    <xf numFmtId="3" fontId="13" fillId="0" borderId="0" applyFill="0" applyBorder="0" applyAlignment="0" applyProtection="0"/>
    <xf numFmtId="209" fontId="13" fillId="0" borderId="0" applyFill="0" applyBorder="0" applyAlignment="0" applyProtection="0"/>
    <xf numFmtId="0" fontId="2" fillId="0" borderId="0">
      <alignment/>
      <protection/>
    </xf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72" fillId="2" borderId="20" applyNumberFormat="0" applyAlignment="0" applyProtection="0"/>
    <xf numFmtId="0" fontId="72" fillId="3" borderId="20" applyNumberFormat="0" applyAlignment="0" applyProtection="0"/>
    <xf numFmtId="1" fontId="73" fillId="0" borderId="0" applyProtection="0">
      <alignment horizontal="right" vertical="center"/>
    </xf>
    <xf numFmtId="49" fontId="74" fillId="0" borderId="21" applyFill="0" applyProtection="0">
      <alignment vertical="center"/>
    </xf>
    <xf numFmtId="10" fontId="13" fillId="0" borderId="0" applyFill="0" applyBorder="0" applyAlignment="0" applyProtection="0"/>
    <xf numFmtId="9" fontId="2" fillId="0" borderId="0" applyFont="0" applyFill="0" applyBorder="0" applyAlignment="0" applyProtection="0"/>
    <xf numFmtId="0" fontId="26" fillId="0" borderId="0" applyFill="0" applyBorder="0" applyProtection="0">
      <alignment vertical="center"/>
    </xf>
    <xf numFmtId="37" fontId="75" fillId="6" borderId="22">
      <alignment/>
      <protection/>
    </xf>
    <xf numFmtId="37" fontId="75" fillId="6" borderId="22">
      <alignment/>
      <protection/>
    </xf>
    <xf numFmtId="0" fontId="3" fillId="0" borderId="0" applyNumberFormat="0">
      <alignment horizontal="left"/>
      <protection/>
    </xf>
    <xf numFmtId="212" fontId="76" fillId="0" borderId="23" applyBorder="0">
      <alignment horizontal="right"/>
      <protection locked="0"/>
    </xf>
    <xf numFmtId="49" fontId="77" fillId="0" borderId="8" applyNumberFormat="0">
      <alignment horizontal="left" vertical="center"/>
      <protection/>
    </xf>
    <xf numFmtId="0" fontId="78" fillId="0" borderId="24">
      <alignment vertical="center"/>
      <protection/>
    </xf>
    <xf numFmtId="0" fontId="5" fillId="54" borderId="20" applyNumberFormat="0" applyProtection="0">
      <alignment vertical="center"/>
    </xf>
    <xf numFmtId="4" fontId="79" fillId="6" borderId="25" applyNumberFormat="0" applyProtection="0">
      <alignment vertical="center"/>
    </xf>
    <xf numFmtId="0" fontId="45" fillId="54" borderId="20" applyNumberFormat="0" applyProtection="0">
      <alignment vertical="center"/>
    </xf>
    <xf numFmtId="4" fontId="80" fillId="6" borderId="25" applyNumberFormat="0" applyProtection="0">
      <alignment vertical="center"/>
    </xf>
    <xf numFmtId="0" fontId="5" fillId="54" borderId="20" applyNumberFormat="0" applyProtection="0">
      <alignment horizontal="left" vertical="center" indent="1"/>
    </xf>
    <xf numFmtId="4" fontId="81" fillId="6" borderId="25" applyNumberFormat="0" applyProtection="0">
      <alignment horizontal="left" vertical="center" indent="1"/>
    </xf>
    <xf numFmtId="0" fontId="5" fillId="54" borderId="20" applyNumberFormat="0" applyProtection="0">
      <alignment horizontal="left" vertical="center" indent="1"/>
    </xf>
    <xf numFmtId="4" fontId="5" fillId="6" borderId="20" applyNumberFormat="0" applyProtection="0">
      <alignment horizontal="left" vertical="center" indent="1"/>
    </xf>
    <xf numFmtId="0" fontId="2" fillId="9" borderId="20" applyNumberFormat="0" applyProtection="0">
      <alignment horizontal="left" vertical="center" indent="1"/>
    </xf>
    <xf numFmtId="4" fontId="81" fillId="55" borderId="0" applyNumberFormat="0" applyProtection="0">
      <alignment horizontal="left" vertical="center" indent="1"/>
    </xf>
    <xf numFmtId="0" fontId="5" fillId="11" borderId="20" applyNumberFormat="0" applyProtection="0">
      <alignment horizontal="right" vertical="center"/>
    </xf>
    <xf numFmtId="4" fontId="81" fillId="45" borderId="25" applyNumberFormat="0" applyProtection="0">
      <alignment horizontal="right" vertical="center"/>
    </xf>
    <xf numFmtId="0" fontId="5" fillId="25" borderId="20" applyNumberFormat="0" applyProtection="0">
      <alignment horizontal="right" vertical="center"/>
    </xf>
    <xf numFmtId="4" fontId="81" fillId="12" borderId="25" applyNumberFormat="0" applyProtection="0">
      <alignment horizontal="right" vertical="center"/>
    </xf>
    <xf numFmtId="0" fontId="5" fillId="44" borderId="20" applyNumberFormat="0" applyProtection="0">
      <alignment horizontal="right" vertical="center"/>
    </xf>
    <xf numFmtId="4" fontId="81" fillId="26" borderId="25" applyNumberFormat="0" applyProtection="0">
      <alignment horizontal="right" vertical="center"/>
    </xf>
    <xf numFmtId="0" fontId="5" fillId="29" borderId="20" applyNumberFormat="0" applyProtection="0">
      <alignment horizontal="right" vertical="center"/>
    </xf>
    <xf numFmtId="4" fontId="81" fillId="5" borderId="25" applyNumberFormat="0" applyProtection="0">
      <alignment horizontal="right" vertical="center"/>
    </xf>
    <xf numFmtId="0" fontId="5" fillId="39" borderId="20" applyNumberFormat="0" applyProtection="0">
      <alignment horizontal="right" vertical="center"/>
    </xf>
    <xf numFmtId="4" fontId="81" fillId="30" borderId="25" applyNumberFormat="0" applyProtection="0">
      <alignment horizontal="right" vertical="center"/>
    </xf>
    <xf numFmtId="0" fontId="5" fillId="47" borderId="20" applyNumberFormat="0" applyProtection="0">
      <alignment horizontal="right" vertical="center"/>
    </xf>
    <xf numFmtId="4" fontId="81" fillId="18" borderId="25" applyNumberFormat="0" applyProtection="0">
      <alignment horizontal="right" vertical="center"/>
    </xf>
    <xf numFmtId="0" fontId="5" fillId="46" borderId="20" applyNumberFormat="0" applyProtection="0">
      <alignment horizontal="right" vertical="center"/>
    </xf>
    <xf numFmtId="4" fontId="81" fillId="56" borderId="25" applyNumberFormat="0" applyProtection="0">
      <alignment horizontal="right" vertical="center"/>
    </xf>
    <xf numFmtId="0" fontId="5" fillId="57" borderId="20" applyNumberFormat="0" applyProtection="0">
      <alignment horizontal="right" vertical="center"/>
    </xf>
    <xf numFmtId="4" fontId="81" fillId="41" borderId="25" applyNumberFormat="0" applyProtection="0">
      <alignment horizontal="right" vertical="center"/>
    </xf>
    <xf numFmtId="0" fontId="5" fillId="27" borderId="20" applyNumberFormat="0" applyProtection="0">
      <alignment horizontal="right" vertical="center"/>
    </xf>
    <xf numFmtId="4" fontId="81" fillId="20" borderId="25" applyNumberFormat="0" applyProtection="0">
      <alignment horizontal="right" vertical="center"/>
    </xf>
    <xf numFmtId="0" fontId="82" fillId="58" borderId="20" applyNumberFormat="0" applyProtection="0">
      <alignment horizontal="left" vertical="center" indent="1"/>
    </xf>
    <xf numFmtId="4" fontId="79" fillId="59" borderId="26" applyNumberFormat="0" applyProtection="0">
      <alignment horizontal="left" vertical="center" indent="1"/>
    </xf>
    <xf numFmtId="0" fontId="5" fillId="60" borderId="27" applyNumberFormat="0" applyProtection="0">
      <alignment horizontal="left" vertical="center" indent="1"/>
    </xf>
    <xf numFmtId="4" fontId="79" fillId="19" borderId="0" applyNumberFormat="0" applyProtection="0">
      <alignment horizontal="left" vertical="center" indent="1"/>
    </xf>
    <xf numFmtId="0" fontId="79" fillId="61" borderId="0" applyNumberFormat="0" applyProtection="0">
      <alignment horizontal="left" vertical="center" indent="1"/>
    </xf>
    <xf numFmtId="4" fontId="79" fillId="55" borderId="0" applyNumberFormat="0" applyProtection="0">
      <alignment horizontal="left" vertical="center" indent="1"/>
    </xf>
    <xf numFmtId="0" fontId="2" fillId="9" borderId="20" applyNumberFormat="0" applyProtection="0">
      <alignment horizontal="left" vertical="center" indent="1"/>
    </xf>
    <xf numFmtId="4" fontId="81" fillId="19" borderId="25" applyNumberFormat="0" applyProtection="0">
      <alignment horizontal="right" vertical="center"/>
    </xf>
    <xf numFmtId="0" fontId="5" fillId="60" borderId="20" applyNumberFormat="0" applyProtection="0">
      <alignment horizontal="left" vertical="center" indent="1"/>
    </xf>
    <xf numFmtId="4" fontId="5" fillId="19" borderId="0" applyNumberFormat="0" applyProtection="0">
      <alignment horizontal="left" vertical="center" indent="1"/>
    </xf>
    <xf numFmtId="0" fontId="5" fillId="62" borderId="20" applyNumberFormat="0" applyProtection="0">
      <alignment horizontal="left" vertical="center" indent="1"/>
    </xf>
    <xf numFmtId="4" fontId="5" fillId="55" borderId="0" applyNumberFormat="0" applyProtection="0">
      <alignment horizontal="left" vertical="center" indent="1"/>
    </xf>
    <xf numFmtId="0" fontId="2" fillId="62" borderId="20" applyNumberFormat="0" applyProtection="0">
      <alignment horizontal="left" vertical="center" indent="1"/>
    </xf>
    <xf numFmtId="0" fontId="2" fillId="63" borderId="20" applyNumberFormat="0" applyProtection="0">
      <alignment horizontal="left" vertical="center" indent="1"/>
    </xf>
    <xf numFmtId="0" fontId="2" fillId="62" borderId="20" applyNumberFormat="0" applyProtection="0">
      <alignment horizontal="left" vertical="center" indent="1"/>
    </xf>
    <xf numFmtId="0" fontId="2" fillId="63" borderId="20" applyNumberFormat="0" applyProtection="0">
      <alignment horizontal="left" vertical="center" indent="1"/>
    </xf>
    <xf numFmtId="0" fontId="2" fillId="50" borderId="20" applyNumberFormat="0" applyProtection="0">
      <alignment horizontal="left" vertical="center" indent="1"/>
    </xf>
    <xf numFmtId="0" fontId="2" fillId="31" borderId="20" applyNumberFormat="0" applyProtection="0">
      <alignment horizontal="left" vertical="center" indent="1"/>
    </xf>
    <xf numFmtId="0" fontId="2" fillId="50" borderId="20" applyNumberFormat="0" applyProtection="0">
      <alignment horizontal="left" vertical="center" indent="1"/>
    </xf>
    <xf numFmtId="0" fontId="2" fillId="31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3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3" borderId="20" applyNumberFormat="0" applyProtection="0">
      <alignment horizontal="left" vertical="center" indent="1"/>
    </xf>
    <xf numFmtId="0" fontId="2" fillId="9" borderId="20" applyNumberFormat="0" applyProtection="0">
      <alignment horizontal="left" vertical="center" indent="1"/>
    </xf>
    <xf numFmtId="0" fontId="2" fillId="10" borderId="20" applyNumberFormat="0" applyProtection="0">
      <alignment horizontal="left" vertical="center" indent="1"/>
    </xf>
    <xf numFmtId="0" fontId="2" fillId="9" borderId="20" applyNumberFormat="0" applyProtection="0">
      <alignment horizontal="left" vertical="center" indent="1"/>
    </xf>
    <xf numFmtId="0" fontId="2" fillId="1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5" fillId="53" borderId="20" applyNumberFormat="0" applyProtection="0">
      <alignment vertical="center"/>
    </xf>
    <xf numFmtId="4" fontId="81" fillId="22" borderId="25" applyNumberFormat="0" applyProtection="0">
      <alignment vertical="center"/>
    </xf>
    <xf numFmtId="0" fontId="45" fillId="53" borderId="20" applyNumberFormat="0" applyProtection="0">
      <alignment vertical="center"/>
    </xf>
    <xf numFmtId="4" fontId="83" fillId="22" borderId="25" applyNumberFormat="0" applyProtection="0">
      <alignment vertical="center"/>
    </xf>
    <xf numFmtId="0" fontId="5" fillId="53" borderId="20" applyNumberFormat="0" applyProtection="0">
      <alignment horizontal="left" vertical="center" indent="1"/>
    </xf>
    <xf numFmtId="4" fontId="79" fillId="19" borderId="28" applyNumberFormat="0" applyProtection="0">
      <alignment horizontal="left" vertical="center" indent="1"/>
    </xf>
    <xf numFmtId="0" fontId="5" fillId="53" borderId="20" applyNumberFormat="0" applyProtection="0">
      <alignment horizontal="left" vertical="center" indent="1"/>
    </xf>
    <xf numFmtId="4" fontId="5" fillId="23" borderId="20" applyNumberFormat="0" applyProtection="0">
      <alignment horizontal="left" vertical="center" indent="1"/>
    </xf>
    <xf numFmtId="0" fontId="5" fillId="60" borderId="20" applyNumberFormat="0" applyProtection="0">
      <alignment horizontal="right" vertical="center"/>
    </xf>
    <xf numFmtId="4" fontId="81" fillId="22" borderId="25" applyNumberFormat="0" applyProtection="0">
      <alignment horizontal="right" vertical="center"/>
    </xf>
    <xf numFmtId="0" fontId="45" fillId="60" borderId="20" applyNumberFormat="0" applyProtection="0">
      <alignment horizontal="right" vertical="center"/>
    </xf>
    <xf numFmtId="4" fontId="83" fillId="22" borderId="25" applyNumberFormat="0" applyProtection="0">
      <alignment horizontal="right" vertical="center"/>
    </xf>
    <xf numFmtId="0" fontId="2" fillId="9" borderId="20" applyNumberFormat="0" applyProtection="0">
      <alignment horizontal="left" vertical="center" indent="1"/>
    </xf>
    <xf numFmtId="4" fontId="79" fillId="19" borderId="25" applyNumberFormat="0" applyProtection="0">
      <alignment horizontal="left" vertical="center" indent="1"/>
    </xf>
    <xf numFmtId="0" fontId="2" fillId="9" borderId="20" applyNumberFormat="0" applyProtection="0">
      <alignment horizontal="left" vertical="center" indent="1"/>
    </xf>
    <xf numFmtId="0" fontId="2" fillId="10" borderId="20" applyNumberFormat="0" applyProtection="0">
      <alignment horizontal="left" vertical="center" indent="1"/>
    </xf>
    <xf numFmtId="0" fontId="84" fillId="0" borderId="0">
      <alignment/>
      <protection/>
    </xf>
    <xf numFmtId="4" fontId="85" fillId="64" borderId="28" applyNumberFormat="0" applyProtection="0">
      <alignment horizontal="left" vertical="center" indent="1"/>
    </xf>
    <xf numFmtId="0" fontId="86" fillId="60" borderId="20" applyNumberFormat="0" applyProtection="0">
      <alignment horizontal="right" vertical="center"/>
    </xf>
    <xf numFmtId="4" fontId="87" fillId="22" borderId="25" applyNumberFormat="0" applyProtection="0">
      <alignment horizontal="right" vertical="center"/>
    </xf>
    <xf numFmtId="0" fontId="30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88" fillId="0" borderId="0" applyBorder="0" applyProtection="0">
      <alignment vertical="center"/>
    </xf>
    <xf numFmtId="0" fontId="88" fillId="0" borderId="21" applyBorder="0" applyProtection="0">
      <alignment horizontal="right" vertical="center"/>
    </xf>
    <xf numFmtId="0" fontId="89" fillId="65" borderId="0" applyBorder="0" applyProtection="0">
      <alignment horizontal="centerContinuous" vertical="center"/>
    </xf>
    <xf numFmtId="0" fontId="89" fillId="66" borderId="21" applyBorder="0" applyProtection="0">
      <alignment horizontal="centerContinuous" vertical="center"/>
    </xf>
    <xf numFmtId="0" fontId="90" fillId="0" borderId="0">
      <alignment/>
      <protection/>
    </xf>
    <xf numFmtId="178" fontId="91" fillId="67" borderId="0">
      <alignment horizontal="right" vertical="top"/>
      <protection/>
    </xf>
    <xf numFmtId="38" fontId="91" fillId="68" borderId="0">
      <alignment horizontal="right" vertical="top"/>
      <protection/>
    </xf>
    <xf numFmtId="38" fontId="91" fillId="68" borderId="0">
      <alignment horizontal="right" vertical="top"/>
      <protection/>
    </xf>
    <xf numFmtId="38" fontId="91" fillId="67" borderId="0">
      <alignment horizontal="right" vertical="top"/>
      <protection/>
    </xf>
    <xf numFmtId="38" fontId="91" fillId="68" borderId="0">
      <alignment horizontal="right" vertical="top"/>
      <protection/>
    </xf>
    <xf numFmtId="0" fontId="69" fillId="0" borderId="0">
      <alignment/>
      <protection/>
    </xf>
    <xf numFmtId="0" fontId="92" fillId="0" borderId="0" applyFill="0" applyBorder="0" applyProtection="0">
      <alignment horizontal="left"/>
    </xf>
    <xf numFmtId="0" fontId="44" fillId="0" borderId="29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9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97" fillId="21" borderId="30" applyNumberFormat="0">
      <alignment horizontal="center" vertical="center"/>
      <protection/>
    </xf>
    <xf numFmtId="0" fontId="97" fillId="21" borderId="30" applyNumberFormat="0">
      <alignment horizontal="center" vertical="center"/>
      <protection/>
    </xf>
    <xf numFmtId="49" fontId="98" fillId="31" borderId="31" applyNumberFormat="0">
      <alignment horizontal="center" vertical="center"/>
      <protection/>
    </xf>
    <xf numFmtId="0" fontId="9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3" fillId="0" borderId="32" applyNumberFormat="0" applyFill="0" applyAlignment="0" applyProtection="0"/>
    <xf numFmtId="0" fontId="27" fillId="0" borderId="33" applyNumberFormat="0" applyFont="0" applyFill="0" applyAlignment="0" applyProtection="0"/>
    <xf numFmtId="0" fontId="100" fillId="0" borderId="9" applyFill="0" applyBorder="0" applyProtection="0">
      <alignment vertical="center"/>
    </xf>
    <xf numFmtId="0" fontId="101" fillId="0" borderId="0">
      <alignment horizontal="fill"/>
      <protection/>
    </xf>
    <xf numFmtId="0" fontId="2" fillId="0" borderId="0">
      <alignment/>
      <protection/>
    </xf>
    <xf numFmtId="213" fontId="13" fillId="0" borderId="0" applyFill="0" applyBorder="0" applyAlignment="0" applyProtection="0"/>
    <xf numFmtId="214" fontId="13" fillId="0" borderId="0" applyFill="0" applyBorder="0" applyAlignment="0" applyProtection="0"/>
    <xf numFmtId="215" fontId="13" fillId="0" borderId="0" applyFill="0" applyBorder="0" applyAlignment="0" applyProtection="0"/>
    <xf numFmtId="216" fontId="13" fillId="0" borderId="0" applyFill="0" applyBorder="0" applyAlignment="0" applyProtection="0"/>
    <xf numFmtId="0" fontId="102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103" fillId="0" borderId="21" applyBorder="0" applyProtection="0">
      <alignment horizontal="right"/>
    </xf>
    <xf numFmtId="217" fontId="13" fillId="0" borderId="0" applyFill="0" applyBorder="0" applyAlignment="0" applyProtection="0"/>
    <xf numFmtId="0" fontId="14" fillId="3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3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186" fontId="0" fillId="0" borderId="5">
      <alignment/>
      <protection locked="0"/>
    </xf>
    <xf numFmtId="186" fontId="0" fillId="0" borderId="6">
      <alignment/>
      <protection locked="0"/>
    </xf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0" fontId="59" fillId="18" borderId="4" applyNumberFormat="0" applyAlignment="0" applyProtection="0"/>
    <xf numFmtId="3" fontId="54" fillId="0" borderId="0">
      <alignment horizontal="center" vertical="center" textRotation="90" wrapText="1"/>
      <protection/>
    </xf>
    <xf numFmtId="218" fontId="0" fillId="0" borderId="8">
      <alignment vertical="top" wrapText="1"/>
      <protection/>
    </xf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3" borderId="20" applyNumberFormat="0" applyAlignment="0" applyProtection="0"/>
    <xf numFmtId="0" fontId="72" fillId="20" borderId="20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20" borderId="4" applyNumberFormat="0" applyAlignment="0" applyProtection="0"/>
    <xf numFmtId="0" fontId="5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49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19" fontId="109" fillId="0" borderId="8">
      <alignment vertical="top" wrapText="1"/>
      <protection/>
    </xf>
    <xf numFmtId="4" fontId="110" fillId="0" borderId="8">
      <alignment horizontal="left" vertical="center"/>
      <protection/>
    </xf>
    <xf numFmtId="4" fontId="110" fillId="0" borderId="8">
      <alignment/>
      <protection/>
    </xf>
    <xf numFmtId="4" fontId="110" fillId="64" borderId="8">
      <alignment/>
      <protection/>
    </xf>
    <xf numFmtId="4" fontId="110" fillId="69" borderId="8">
      <alignment/>
      <protection/>
    </xf>
    <xf numFmtId="4" fontId="64" fillId="22" borderId="8">
      <alignment/>
      <protection/>
    </xf>
    <xf numFmtId="4" fontId="111" fillId="3" borderId="8">
      <alignment/>
      <protection/>
    </xf>
    <xf numFmtId="4" fontId="112" fillId="0" borderId="8">
      <alignment horizontal="center" wrapText="1"/>
      <protection/>
    </xf>
    <xf numFmtId="219" fontId="110" fillId="0" borderId="8">
      <alignment/>
      <protection/>
    </xf>
    <xf numFmtId="219" fontId="109" fillId="0" borderId="8">
      <alignment horizontal="center" vertical="center" wrapText="1"/>
      <protection/>
    </xf>
    <xf numFmtId="219" fontId="109" fillId="0" borderId="8">
      <alignment vertical="top" wrapText="1"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13" fillId="0" borderId="34" applyNumberFormat="0" applyFill="0" applyAlignment="0" applyProtection="0"/>
    <xf numFmtId="0" fontId="5" fillId="0" borderId="0">
      <alignment/>
      <protection/>
    </xf>
    <xf numFmtId="0" fontId="72" fillId="70" borderId="20" applyNumberFormat="0" applyAlignment="0" applyProtection="0"/>
    <xf numFmtId="0" fontId="113" fillId="0" borderId="34" applyNumberFormat="0" applyFill="0" applyAlignment="0" applyProtection="0"/>
    <xf numFmtId="0" fontId="114" fillId="61" borderId="0" applyNumberFormat="0" applyBorder="0" applyAlignment="0" applyProtection="0"/>
    <xf numFmtId="0" fontId="46" fillId="4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3" fillId="53" borderId="19" applyNumberFormat="0" applyAlignment="0" applyProtection="0"/>
    <xf numFmtId="0" fontId="65" fillId="54" borderId="0" applyNumberFormat="0" applyBorder="0" applyAlignment="0" applyProtection="0"/>
    <xf numFmtId="0" fontId="61" fillId="0" borderId="14" applyNumberFormat="0" applyFill="0" applyAlignment="0" applyProtection="0"/>
    <xf numFmtId="0" fontId="117" fillId="50" borderId="7" applyNumberFormat="0" applyAlignment="0" applyProtection="0"/>
    <xf numFmtId="0" fontId="102" fillId="0" borderId="0" applyNumberFormat="0" applyFill="0" applyBorder="0" applyAlignment="0" applyProtection="0"/>
    <xf numFmtId="0" fontId="118" fillId="0" borderId="0" applyBorder="0">
      <alignment horizontal="center" vertical="center" wrapText="1"/>
      <protection/>
    </xf>
    <xf numFmtId="0" fontId="119" fillId="0" borderId="35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18" fillId="0" borderId="0" applyBorder="0">
      <alignment horizontal="center" vertical="center" wrapText="1"/>
      <protection/>
    </xf>
    <xf numFmtId="0" fontId="121" fillId="0" borderId="37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2" fillId="0" borderId="38" applyNumberFormat="0" applyFill="0" applyAlignment="0" applyProtection="0"/>
    <xf numFmtId="0" fontId="123" fillId="0" borderId="38" applyNumberFormat="0" applyFill="0" applyAlignment="0" applyProtection="0"/>
    <xf numFmtId="0" fontId="124" fillId="0" borderId="39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1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6" fillId="0" borderId="40" applyBorder="0">
      <alignment horizontal="center" vertical="center" wrapText="1"/>
      <protection/>
    </xf>
    <xf numFmtId="0" fontId="126" fillId="0" borderId="41" applyBorder="0">
      <alignment horizontal="center" vertical="center" wrapText="1"/>
      <protection/>
    </xf>
    <xf numFmtId="186" fontId="28" fillId="15" borderId="5">
      <alignment/>
      <protection/>
    </xf>
    <xf numFmtId="186" fontId="28" fillId="16" borderId="6">
      <alignment/>
      <protection/>
    </xf>
    <xf numFmtId="4" fontId="29" fillId="6" borderId="8" applyBorder="0">
      <alignment horizontal="right"/>
      <protection/>
    </xf>
    <xf numFmtId="4" fontId="29" fillId="6" borderId="8" applyBorder="0">
      <alignment horizontal="right"/>
      <protection/>
    </xf>
    <xf numFmtId="4" fontId="29" fillId="54" borderId="0" applyBorder="0">
      <alignment horizontal="right"/>
      <protection/>
    </xf>
    <xf numFmtId="49" fontId="127" fillId="0" borderId="0" applyBorder="0">
      <alignment vertical="center"/>
      <protection/>
    </xf>
    <xf numFmtId="0" fontId="113" fillId="0" borderId="34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3" fontId="28" fillId="0" borderId="0" applyBorder="0">
      <alignment vertical="center"/>
      <protection/>
    </xf>
    <xf numFmtId="3" fontId="28" fillId="0" borderId="8" applyBorder="0">
      <alignment vertical="center"/>
      <protection/>
    </xf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66" fillId="0" borderId="3" applyNumberFormat="0" applyFill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24" fillId="31" borderId="7" applyNumberFormat="0" applyAlignment="0" applyProtection="0"/>
    <xf numFmtId="0" fontId="0" fillId="0" borderId="0">
      <alignment wrapText="1"/>
      <protection/>
    </xf>
    <xf numFmtId="0" fontId="66" fillId="0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0" fontId="66" fillId="5" borderId="0" applyFill="0">
      <alignment wrapText="1"/>
      <protection/>
    </xf>
    <xf numFmtId="174" fontId="66" fillId="5" borderId="0" applyFill="0">
      <alignment wrapText="1"/>
      <protection/>
    </xf>
    <xf numFmtId="0" fontId="48" fillId="0" borderId="0">
      <alignment horizontal="center" vertical="top" wrapText="1"/>
      <protection/>
    </xf>
    <xf numFmtId="0" fontId="128" fillId="0" borderId="0">
      <alignment horizontal="center" vertical="center" wrapText="1"/>
      <protection/>
    </xf>
    <xf numFmtId="0" fontId="128" fillId="0" borderId="0">
      <alignment horizontal="centerContinuous" vertical="center" wrapText="1"/>
      <protection/>
    </xf>
    <xf numFmtId="174" fontId="48" fillId="0" borderId="0">
      <alignment horizontal="center" vertical="top" wrapText="1"/>
      <protection/>
    </xf>
    <xf numFmtId="171" fontId="64" fillId="5" borderId="8">
      <alignment wrapText="1"/>
      <protection/>
    </xf>
    <xf numFmtId="0" fontId="12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7" fontId="130" fillId="0" borderId="0">
      <alignment/>
      <protection/>
    </xf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49" fontId="54" fillId="0" borderId="8">
      <alignment horizontal="right" vertical="top" wrapText="1"/>
      <protection/>
    </xf>
    <xf numFmtId="173" fontId="131" fillId="0" borderId="0">
      <alignment horizontal="right" vertical="top" wrapText="1"/>
      <protection/>
    </xf>
    <xf numFmtId="49" fontId="29" fillId="0" borderId="0" applyBorder="0">
      <alignment vertical="top"/>
      <protection/>
    </xf>
    <xf numFmtId="49" fontId="29" fillId="0" borderId="0" applyBorder="0">
      <alignment vertical="top"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49" fontId="29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29" fillId="0" borderId="0" applyBorder="0">
      <alignment vertical="top"/>
      <protection/>
    </xf>
    <xf numFmtId="0" fontId="132" fillId="28" borderId="0" applyNumberFormat="0" applyBorder="0" applyAlignment="0"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29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29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2" fillId="28" borderId="0" applyNumberFormat="0" applyBorder="0" applyAlignment="0"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2" fillId="28" borderId="0" applyNumberFormat="0" applyBorder="0" applyAlignment="0">
      <protection/>
    </xf>
    <xf numFmtId="0" fontId="132" fillId="28" borderId="0" applyNumberFormat="0" applyBorder="0" applyAlignment="0"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33" fillId="21" borderId="0" applyBorder="0">
      <alignment vertical="top"/>
      <protection/>
    </xf>
    <xf numFmtId="49" fontId="29" fillId="28" borderId="0" applyBorder="0">
      <alignment vertical="top"/>
      <protection/>
    </xf>
    <xf numFmtId="49" fontId="29" fillId="28" borderId="0" applyBorder="0">
      <alignment vertical="top"/>
      <protection/>
    </xf>
    <xf numFmtId="49" fontId="29" fillId="28" borderId="0" applyBorder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2" fillId="28" borderId="0" applyNumberFormat="0" applyBorder="0" applyAlignment="0">
      <protection/>
    </xf>
    <xf numFmtId="0" fontId="2" fillId="0" borderId="0">
      <alignment/>
      <protection/>
    </xf>
    <xf numFmtId="49" fontId="29" fillId="0" borderId="0" applyBorder="0">
      <alignment vertical="top"/>
      <protection/>
    </xf>
    <xf numFmtId="0" fontId="134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49" fontId="29" fillId="0" borderId="0" applyBorder="0">
      <alignment vertical="top"/>
      <protection/>
    </xf>
    <xf numFmtId="0" fontId="13" fillId="0" borderId="0">
      <alignment/>
      <protection/>
    </xf>
    <xf numFmtId="49" fontId="29" fillId="0" borderId="0" applyBorder="0">
      <alignment vertical="top"/>
      <protection/>
    </xf>
    <xf numFmtId="0" fontId="13" fillId="0" borderId="0">
      <alignment/>
      <protection/>
    </xf>
    <xf numFmtId="49" fontId="29" fillId="0" borderId="0" applyBorder="0">
      <alignment vertical="top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3" fillId="0" borderId="0" applyNumberFormat="0" applyFill="0" applyBorder="0" applyAlignment="0" applyProtection="0"/>
    <xf numFmtId="1" fontId="135" fillId="0" borderId="8">
      <alignment horizontal="left" vertical="center"/>
      <protection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0" borderId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13" fillId="0" borderId="0" applyNumberForma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9" fontId="136" fillId="0" borderId="8">
      <alignment vertical="top"/>
      <protection/>
    </xf>
    <xf numFmtId="0" fontId="137" fillId="54" borderId="0" applyNumberFormat="0" applyBorder="0" applyAlignment="0">
      <protection locked="0"/>
    </xf>
    <xf numFmtId="173" fontId="137" fillId="6" borderId="22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19" applyNumberFormat="0" applyFont="0" applyAlignment="0" applyProtection="0"/>
    <xf numFmtId="0" fontId="0" fillId="23" borderId="19" applyNumberFormat="0" applyFont="0" applyAlignment="0" applyProtection="0"/>
    <xf numFmtId="0" fontId="0" fillId="23" borderId="19" applyNumberFormat="0" applyFont="0" applyAlignment="0" applyProtection="0"/>
    <xf numFmtId="0" fontId="0" fillId="23" borderId="19" applyNumberFormat="0" applyFont="0" applyAlignment="0" applyProtection="0"/>
    <xf numFmtId="0" fontId="0" fillId="23" borderId="19" applyNumberFormat="0" applyFont="0" applyAlignment="0" applyProtection="0"/>
    <xf numFmtId="0" fontId="0" fillId="23" borderId="19" applyNumberFormat="0" applyFont="0" applyAlignment="0" applyProtection="0"/>
    <xf numFmtId="0" fontId="0" fillId="23" borderId="19" applyNumberFormat="0" applyFont="0" applyAlignment="0" applyProtection="0"/>
    <xf numFmtId="0" fontId="0" fillId="23" borderId="19" applyNumberFormat="0" applyFont="0" applyAlignment="0" applyProtection="0"/>
    <xf numFmtId="0" fontId="0" fillId="23" borderId="19" applyNumberFormat="0" applyFont="0" applyAlignment="0" applyProtection="0"/>
    <xf numFmtId="0" fontId="0" fillId="23" borderId="19" applyNumberFormat="0" applyFont="0" applyAlignment="0" applyProtection="0"/>
    <xf numFmtId="0" fontId="0" fillId="23" borderId="19" applyNumberFormat="0" applyFont="0" applyAlignment="0" applyProtection="0"/>
    <xf numFmtId="0" fontId="0" fillId="23" borderId="19" applyNumberFormat="0" applyFont="0" applyAlignment="0" applyProtection="0"/>
    <xf numFmtId="0" fontId="0" fillId="23" borderId="19" applyNumberFormat="0" applyFont="0" applyAlignment="0" applyProtection="0"/>
    <xf numFmtId="0" fontId="13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13" fillId="23" borderId="43" applyNumberFormat="0" applyFont="0" applyAlignment="0" applyProtection="0"/>
    <xf numFmtId="49" fontId="64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138" fillId="0" borderId="8">
      <alignment/>
      <protection/>
    </xf>
    <xf numFmtId="0" fontId="0" fillId="0" borderId="8" applyNumberFormat="0" applyFont="0" applyFill="0" applyAlignment="0" applyProtection="0"/>
    <xf numFmtId="3" fontId="139" fillId="71" borderId="1">
      <alignment horizontal="justify" vertical="center"/>
      <protection/>
    </xf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1" fillId="0" borderId="0">
      <alignment/>
      <protection/>
    </xf>
    <xf numFmtId="17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14" fillId="2" borderId="0" applyNumberFormat="0" applyBorder="0" applyAlignment="0" applyProtection="0"/>
    <xf numFmtId="0" fontId="114" fillId="25" borderId="0" applyNumberFormat="0" applyBorder="0" applyAlignment="0" applyProtection="0"/>
    <xf numFmtId="0" fontId="114" fillId="54" borderId="0" applyNumberFormat="0" applyBorder="0" applyAlignment="0" applyProtection="0"/>
    <xf numFmtId="0" fontId="13" fillId="24" borderId="0" applyNumberFormat="0" applyBorder="0" applyAlignment="0" applyProtection="0"/>
    <xf numFmtId="0" fontId="13" fillId="2" borderId="0" applyNumberFormat="0" applyBorder="0" applyAlignment="0" applyProtection="0"/>
    <xf numFmtId="0" fontId="13" fillId="53" borderId="0" applyNumberFormat="0" applyBorder="0" applyAlignment="0" applyProtection="0"/>
    <xf numFmtId="0" fontId="13" fillId="70" borderId="0" applyNumberFormat="0" applyBorder="0" applyAlignment="0" applyProtection="0"/>
    <xf numFmtId="0" fontId="13" fillId="15" borderId="0" applyNumberFormat="0" applyBorder="0" applyAlignment="0" applyProtection="0"/>
    <xf numFmtId="0" fontId="13" fillId="54" borderId="0" applyNumberFormat="0" applyBorder="0" applyAlignment="0" applyProtection="0"/>
    <xf numFmtId="0" fontId="114" fillId="17" borderId="0" applyNumberFormat="0" applyBorder="0" applyAlignment="0" applyProtection="0"/>
    <xf numFmtId="49" fontId="131" fillId="0" borderId="0">
      <alignment/>
      <protection/>
    </xf>
    <xf numFmtId="49" fontId="140" fillId="0" borderId="0">
      <alignment vertical="top"/>
      <protection/>
    </xf>
    <xf numFmtId="3" fontId="141" fillId="0" borderId="0">
      <alignment/>
      <protection/>
    </xf>
    <xf numFmtId="173" fontId="66" fillId="0" borderId="0" applyFill="0" applyBorder="0" applyAlignment="0" applyProtection="0"/>
    <xf numFmtId="173" fontId="66" fillId="0" borderId="0" applyFill="0" applyBorder="0" applyAlignment="0" applyProtection="0"/>
    <xf numFmtId="173" fontId="66" fillId="0" borderId="0" applyFill="0" applyBorder="0" applyAlignment="0" applyProtection="0"/>
    <xf numFmtId="173" fontId="66" fillId="0" borderId="0" applyFill="0" applyBorder="0" applyAlignment="0" applyProtection="0"/>
    <xf numFmtId="173" fontId="66" fillId="0" borderId="0" applyFill="0" applyBorder="0" applyAlignment="0" applyProtection="0"/>
    <xf numFmtId="173" fontId="66" fillId="0" borderId="0" applyFill="0" applyBorder="0" applyAlignment="0" applyProtection="0"/>
    <xf numFmtId="173" fontId="66" fillId="0" borderId="0" applyFill="0" applyBorder="0" applyAlignment="0" applyProtection="0"/>
    <xf numFmtId="173" fontId="66" fillId="0" borderId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3" fontId="13" fillId="0" borderId="0" applyBorder="0">
      <alignment/>
      <protection/>
    </xf>
    <xf numFmtId="220" fontId="13" fillId="0" borderId="0" applyFill="0" applyBorder="0" applyAlignment="0" applyProtection="0"/>
    <xf numFmtId="3" fontId="142" fillId="0" borderId="0" applyFont="0" applyBorder="0">
      <alignment/>
      <protection/>
    </xf>
    <xf numFmtId="3" fontId="142" fillId="0" borderId="0" applyFont="0" applyBorder="0">
      <alignment/>
      <protection/>
    </xf>
    <xf numFmtId="221" fontId="13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13" fillId="0" borderId="0" applyFill="0" applyBorder="0" applyAlignment="0" applyProtection="0"/>
    <xf numFmtId="165" fontId="29" fillId="0" borderId="0" applyFont="0" applyFill="0" applyBorder="0" applyAlignment="0" applyProtection="0"/>
    <xf numFmtId="185" fontId="2" fillId="0" borderId="0" applyFont="0" applyFill="0" applyBorder="0" applyAlignment="0" applyProtection="0"/>
    <xf numFmtId="222" fontId="13" fillId="0" borderId="0" applyFill="0" applyBorder="0" applyAlignment="0" applyProtection="0"/>
    <xf numFmtId="222" fontId="13" fillId="0" borderId="0" applyFill="0" applyBorder="0" applyAlignment="0" applyProtection="0"/>
    <xf numFmtId="4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4" fontId="29" fillId="5" borderId="0" applyBorder="0">
      <alignment horizontal="right"/>
      <protection/>
    </xf>
    <xf numFmtId="4" fontId="29" fillId="4" borderId="0" applyBorder="0">
      <alignment horizontal="right"/>
      <protection/>
    </xf>
    <xf numFmtId="4" fontId="29" fillId="5" borderId="0" applyBorder="0">
      <alignment horizontal="right"/>
      <protection/>
    </xf>
    <xf numFmtId="4" fontId="29" fillId="5" borderId="0" applyBorder="0">
      <alignment horizontal="right"/>
      <protection/>
    </xf>
    <xf numFmtId="4" fontId="29" fillId="5" borderId="0" applyFont="0" applyBorder="0">
      <alignment horizontal="right"/>
      <protection/>
    </xf>
    <xf numFmtId="4" fontId="29" fillId="4" borderId="0" applyBorder="0">
      <alignment horizontal="right"/>
      <protection/>
    </xf>
    <xf numFmtId="4" fontId="29" fillId="17" borderId="0" applyBorder="0">
      <alignment horizontal="right"/>
      <protection/>
    </xf>
    <xf numFmtId="4" fontId="29" fillId="18" borderId="44" applyBorder="0">
      <alignment horizontal="right"/>
      <protection/>
    </xf>
    <xf numFmtId="4" fontId="29" fillId="5" borderId="44" applyBorder="0">
      <alignment horizontal="right"/>
      <protection/>
    </xf>
    <xf numFmtId="4" fontId="29" fillId="5" borderId="8" applyFont="0" applyBorder="0">
      <alignment horizontal="right"/>
      <protection/>
    </xf>
    <xf numFmtId="4" fontId="29" fillId="5" borderId="8" applyFont="0" applyBorder="0">
      <alignment horizontal="right"/>
      <protection/>
    </xf>
    <xf numFmtId="4" fontId="13" fillId="4" borderId="0" applyBorder="0">
      <alignment horizontal="right"/>
      <protection/>
    </xf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22" borderId="0" applyNumberFormat="0" applyBorder="0" applyAlignment="0" applyProtection="0"/>
    <xf numFmtId="224" fontId="0" fillId="0" borderId="1">
      <alignment vertical="top" wrapText="1"/>
      <protection/>
    </xf>
    <xf numFmtId="170" fontId="13" fillId="0" borderId="0" applyFill="0" applyBorder="0" applyProtection="0">
      <alignment horizontal="center" vertical="center"/>
    </xf>
    <xf numFmtId="170" fontId="0" fillId="0" borderId="8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4" fontId="8" fillId="0" borderId="0">
      <alignment/>
      <protection locked="0"/>
    </xf>
    <xf numFmtId="225" fontId="9" fillId="0" borderId="0">
      <alignment/>
      <protection locked="0"/>
    </xf>
    <xf numFmtId="49" fontId="109" fillId="0" borderId="8">
      <alignment horizontal="center" vertical="center" wrapText="1"/>
      <protection/>
    </xf>
    <xf numFmtId="0" fontId="0" fillId="0" borderId="0" applyBorder="0">
      <alignment horizontal="center" vertical="center" wrapText="1"/>
      <protection/>
    </xf>
    <xf numFmtId="0" fontId="0" fillId="0" borderId="8" applyBorder="0">
      <alignment horizontal="center" vertical="center" wrapText="1"/>
      <protection/>
    </xf>
    <xf numFmtId="49" fontId="109" fillId="0" borderId="8">
      <alignment horizontal="center" vertical="center" wrapText="1"/>
      <protection/>
    </xf>
    <xf numFmtId="49" fontId="30" fillId="0" borderId="8" applyNumberFormat="0" applyFill="0" applyAlignment="0" applyProtection="0"/>
    <xf numFmtId="171" fontId="0" fillId="0" borderId="0">
      <alignment/>
      <protection/>
    </xf>
    <xf numFmtId="0" fontId="5" fillId="0" borderId="0">
      <alignment/>
      <protection/>
    </xf>
    <xf numFmtId="0" fontId="72" fillId="2" borderId="20" applyNumberFormat="0" applyAlignment="0" applyProtection="0"/>
    <xf numFmtId="0" fontId="113" fillId="0" borderId="34" applyNumberFormat="0" applyFill="0" applyAlignment="0" applyProtection="0"/>
    <xf numFmtId="0" fontId="72" fillId="70" borderId="20" applyNumberFormat="0" applyAlignment="0" applyProtection="0"/>
    <xf numFmtId="0" fontId="113" fillId="0" borderId="34" applyNumberFormat="0" applyFill="0" applyAlignment="0" applyProtection="0"/>
    <xf numFmtId="0" fontId="19" fillId="11" borderId="0" applyNumberFormat="0" applyBorder="0" applyAlignment="0" applyProtection="0"/>
    <xf numFmtId="0" fontId="114" fillId="44" borderId="0" applyNumberFormat="0" applyBorder="0" applyAlignment="0" applyProtection="0"/>
    <xf numFmtId="0" fontId="1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53" borderId="19" applyNumberFormat="0" applyAlignment="0" applyProtection="0"/>
    <xf numFmtId="0" fontId="116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61" fillId="0" borderId="14" applyNumberFormat="0" applyFill="0" applyAlignment="0" applyProtection="0"/>
    <xf numFmtId="0" fontId="117" fillId="50" borderId="7" applyNumberFormat="0" applyAlignment="0" applyProtection="0"/>
    <xf numFmtId="0" fontId="2" fillId="0" borderId="0">
      <alignment/>
      <protection/>
    </xf>
    <xf numFmtId="0" fontId="102" fillId="0" borderId="0" applyNumberFormat="0" applyFill="0" applyBorder="0" applyAlignment="0" applyProtection="0"/>
    <xf numFmtId="0" fontId="2" fillId="0" borderId="0">
      <alignment/>
      <protection/>
    </xf>
  </cellStyleXfs>
  <cellXfs count="181">
    <xf numFmtId="0" fontId="0" fillId="0" borderId="0" xfId="0" applyAlignment="1">
      <alignment/>
    </xf>
    <xf numFmtId="0" fontId="2" fillId="0" borderId="0" xfId="2169">
      <alignment vertical="center"/>
      <protection/>
    </xf>
    <xf numFmtId="0" fontId="143" fillId="0" borderId="0" xfId="2169" applyFont="1" applyAlignment="1">
      <alignment horizontal="right" vertical="center" wrapText="1"/>
      <protection/>
    </xf>
    <xf numFmtId="0" fontId="2" fillId="0" borderId="0" xfId="2169" applyFill="1">
      <alignment vertical="center"/>
      <protection/>
    </xf>
    <xf numFmtId="0" fontId="144" fillId="0" borderId="0" xfId="2169" applyFont="1" applyBorder="1" applyAlignment="1">
      <alignment horizontal="center"/>
      <protection/>
    </xf>
    <xf numFmtId="0" fontId="21" fillId="0" borderId="0" xfId="2169" applyFont="1" applyAlignment="1">
      <alignment/>
      <protection/>
    </xf>
    <xf numFmtId="0" fontId="143" fillId="0" borderId="0" xfId="2169" applyFont="1" applyBorder="1" applyAlignment="1">
      <alignment horizontal="center"/>
      <protection/>
    </xf>
    <xf numFmtId="0" fontId="143" fillId="0" borderId="0" xfId="2169" applyFont="1" applyFill="1" applyBorder="1" applyAlignment="1">
      <alignment horizontal="center"/>
      <protection/>
    </xf>
    <xf numFmtId="0" fontId="145" fillId="0" borderId="45" xfId="2169" applyFont="1" applyBorder="1" applyAlignment="1">
      <alignment horizontal="center" vertical="center" wrapText="1"/>
      <protection/>
    </xf>
    <xf numFmtId="0" fontId="145" fillId="0" borderId="45" xfId="2169" applyFont="1" applyBorder="1" applyAlignment="1">
      <alignment horizontal="center"/>
      <protection/>
    </xf>
    <xf numFmtId="49" fontId="2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5" xfId="2169" applyFont="1" applyBorder="1" applyAlignment="1">
      <alignment horizontal="center" vertical="center" wrapText="1" shrinkToFit="1"/>
      <protection/>
    </xf>
    <xf numFmtId="0" fontId="21" fillId="0" borderId="0" xfId="2169" applyFont="1" applyBorder="1" applyAlignment="1">
      <alignment/>
      <protection/>
    </xf>
    <xf numFmtId="0" fontId="21" fillId="0" borderId="0" xfId="2169" applyFont="1" applyBorder="1" applyAlignment="1">
      <alignment horizontal="center" vertical="center" wrapText="1" shrinkToFit="1"/>
      <protection/>
    </xf>
    <xf numFmtId="0" fontId="145" fillId="0" borderId="0" xfId="2169" applyFont="1" applyBorder="1" applyAlignment="1">
      <alignment horizontal="center" vertical="center" wrapText="1"/>
      <protection/>
    </xf>
    <xf numFmtId="0" fontId="145" fillId="0" borderId="0" xfId="2169" applyFont="1" applyBorder="1" applyAlignment="1">
      <alignment horizont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21" fillId="0" borderId="8" xfId="2169" applyFont="1" applyBorder="1" applyAlignment="1">
      <alignment horizontal="center" vertical="center" wrapText="1" shrinkToFit="1"/>
      <protection/>
    </xf>
    <xf numFmtId="0" fontId="143" fillId="0" borderId="8" xfId="2169" applyFont="1" applyFill="1" applyBorder="1" applyAlignment="1">
      <alignment horizontal="left"/>
      <protection/>
    </xf>
    <xf numFmtId="0" fontId="145" fillId="0" borderId="8" xfId="2169" applyFont="1" applyFill="1" applyBorder="1" applyAlignment="1">
      <alignment horizontal="center"/>
      <protection/>
    </xf>
    <xf numFmtId="0" fontId="145" fillId="0" borderId="0" xfId="2169" applyFont="1" applyFill="1" applyBorder="1" applyAlignment="1">
      <alignment horizontal="center"/>
      <protection/>
    </xf>
    <xf numFmtId="0" fontId="145" fillId="0" borderId="8" xfId="2169" applyFont="1" applyFill="1" applyBorder="1" applyAlignment="1">
      <alignment vertical="center" wrapText="1"/>
      <protection/>
    </xf>
    <xf numFmtId="4" fontId="145" fillId="0" borderId="8" xfId="2169" applyNumberFormat="1" applyFont="1" applyFill="1" applyBorder="1" applyAlignment="1">
      <alignment horizontal="center" vertical="center" wrapText="1"/>
      <protection/>
    </xf>
    <xf numFmtId="4" fontId="145" fillId="0" borderId="0" xfId="2169" applyNumberFormat="1" applyFont="1" applyFill="1" applyBorder="1" applyAlignment="1">
      <alignment horizontal="center" vertical="center" wrapText="1"/>
      <protection/>
    </xf>
    <xf numFmtId="4" fontId="21" fillId="0" borderId="0" xfId="2169" applyNumberFormat="1" applyFont="1" applyAlignment="1">
      <alignment/>
      <protection/>
    </xf>
    <xf numFmtId="166" fontId="21" fillId="0" borderId="0" xfId="2169" applyNumberFormat="1" applyFont="1" applyAlignment="1">
      <alignment/>
      <protection/>
    </xf>
    <xf numFmtId="168" fontId="21" fillId="0" borderId="0" xfId="2169" applyNumberFormat="1" applyFont="1" applyAlignment="1">
      <alignment/>
      <protection/>
    </xf>
    <xf numFmtId="0" fontId="21" fillId="0" borderId="8" xfId="2169" applyFont="1" applyFill="1" applyBorder="1" applyAlignment="1">
      <alignment/>
      <protection/>
    </xf>
    <xf numFmtId="168" fontId="145" fillId="0" borderId="8" xfId="2169" applyNumberFormat="1" applyFont="1" applyFill="1" applyBorder="1" applyAlignment="1">
      <alignment horizontal="center" vertical="center" wrapText="1"/>
      <protection/>
    </xf>
    <xf numFmtId="167" fontId="145" fillId="0" borderId="8" xfId="2169" applyNumberFormat="1" applyFont="1" applyFill="1" applyBorder="1" applyAlignment="1">
      <alignment horizontal="center" vertical="center" wrapText="1"/>
      <protection/>
    </xf>
    <xf numFmtId="4" fontId="21" fillId="0" borderId="0" xfId="2169" applyNumberFormat="1" applyFont="1" applyAlignment="1">
      <alignment horizontal="right"/>
      <protection/>
    </xf>
    <xf numFmtId="4" fontId="143" fillId="0" borderId="8" xfId="2169" applyNumberFormat="1" applyFont="1" applyFill="1" applyBorder="1" applyAlignment="1">
      <alignment horizontal="center" vertical="center" wrapText="1"/>
      <protection/>
    </xf>
    <xf numFmtId="4" fontId="143" fillId="0" borderId="0" xfId="2169" applyNumberFormat="1" applyFont="1" applyFill="1" applyBorder="1" applyAlignment="1">
      <alignment horizontal="center" vertical="center" wrapText="1"/>
      <protection/>
    </xf>
    <xf numFmtId="0" fontId="21" fillId="0" borderId="0" xfId="2169" applyFont="1" applyAlignment="1">
      <alignment horizontal="center"/>
      <protection/>
    </xf>
    <xf numFmtId="0" fontId="143" fillId="0" borderId="8" xfId="2169" applyFont="1" applyFill="1" applyBorder="1" applyAlignment="1">
      <alignment horizontal="left" vertical="center" wrapText="1"/>
      <protection/>
    </xf>
    <xf numFmtId="4" fontId="145" fillId="0" borderId="8" xfId="0" applyNumberFormat="1" applyFont="1" applyFill="1" applyBorder="1" applyAlignment="1" applyProtection="1">
      <alignment horizontal="center" vertical="center" wrapText="1"/>
      <protection locked="0"/>
    </xf>
    <xf numFmtId="169" fontId="21" fillId="0" borderId="0" xfId="2169" applyNumberFormat="1" applyFont="1" applyAlignment="1">
      <alignment/>
      <protection/>
    </xf>
    <xf numFmtId="0" fontId="21" fillId="0" borderId="0" xfId="2169" applyFont="1" applyAlignment="1">
      <alignment horizontal="right"/>
      <protection/>
    </xf>
    <xf numFmtId="167" fontId="21" fillId="0" borderId="0" xfId="2169" applyNumberFormat="1" applyFont="1" applyAlignment="1">
      <alignment horizontal="right"/>
      <protection/>
    </xf>
    <xf numFmtId="167" fontId="21" fillId="0" borderId="0" xfId="2169" applyNumberFormat="1" applyFont="1" applyAlignment="1">
      <alignment/>
      <protection/>
    </xf>
    <xf numFmtId="0" fontId="145" fillId="0" borderId="0" xfId="2169" applyFont="1" applyFill="1" applyBorder="1" applyAlignment="1">
      <alignment vertical="center" wrapText="1"/>
      <protection/>
    </xf>
    <xf numFmtId="166" fontId="145" fillId="0" borderId="0" xfId="2169" applyNumberFormat="1" applyFont="1" applyFill="1" applyBorder="1" applyAlignment="1">
      <alignment horizontal="center" vertical="center" wrapText="1"/>
      <protection/>
    </xf>
    <xf numFmtId="0" fontId="145" fillId="0" borderId="0" xfId="2169" applyFont="1" applyAlignment="1">
      <alignment/>
      <protection/>
    </xf>
    <xf numFmtId="4" fontId="145" fillId="0" borderId="0" xfId="2169" applyNumberFormat="1" applyFont="1" applyAlignment="1">
      <alignment horizontal="center"/>
      <protection/>
    </xf>
    <xf numFmtId="4" fontId="145" fillId="0" borderId="0" xfId="2169" applyNumberFormat="1" applyFont="1" applyFill="1" applyAlignment="1">
      <alignment horizontal="center"/>
      <protection/>
    </xf>
    <xf numFmtId="2" fontId="21" fillId="0" borderId="0" xfId="2169" applyNumberFormat="1" applyFont="1" applyBorder="1" applyAlignment="1">
      <alignment horizontal="right"/>
      <protection/>
    </xf>
    <xf numFmtId="2" fontId="21" fillId="0" borderId="0" xfId="2169" applyNumberFormat="1" applyFont="1" applyBorder="1" applyAlignment="1">
      <alignment horizontal="center"/>
      <protection/>
    </xf>
    <xf numFmtId="0" fontId="21" fillId="21" borderId="0" xfId="2169" applyFont="1" applyFill="1" applyAlignment="1">
      <alignment/>
      <protection/>
    </xf>
    <xf numFmtId="0" fontId="143" fillId="0" borderId="8" xfId="2169" applyFont="1" applyBorder="1" applyAlignment="1">
      <alignment horizontal="center" vertical="center" wrapText="1"/>
      <protection/>
    </xf>
    <xf numFmtId="0" fontId="143" fillId="0" borderId="0" xfId="2169" applyFont="1" applyBorder="1" applyAlignment="1">
      <alignment horizontal="center" vertical="center" wrapText="1"/>
      <protection/>
    </xf>
    <xf numFmtId="0" fontId="143" fillId="0" borderId="0" xfId="2169" applyFont="1">
      <alignment vertical="center"/>
      <protection/>
    </xf>
    <xf numFmtId="0" fontId="143" fillId="0" borderId="0" xfId="2237" applyFont="1" applyBorder="1" applyAlignment="1">
      <alignment horizontal="center" vertical="center" wrapText="1" shrinkToFit="1"/>
      <protection/>
    </xf>
    <xf numFmtId="17" fontId="143" fillId="0" borderId="0" xfId="2237" applyNumberFormat="1" applyFont="1" applyBorder="1" applyAlignment="1">
      <alignment horizontal="center" vertical="center" wrapText="1" shrinkToFit="1"/>
      <protection/>
    </xf>
    <xf numFmtId="4" fontId="143" fillId="0" borderId="8" xfId="2237" applyNumberFormat="1" applyFont="1" applyBorder="1" applyAlignment="1">
      <alignment horizontal="center" vertical="center" wrapText="1"/>
      <protection/>
    </xf>
    <xf numFmtId="0" fontId="93" fillId="0" borderId="8" xfId="2169" applyFont="1" applyBorder="1" applyAlignment="1">
      <alignment vertical="center" wrapText="1"/>
      <protection/>
    </xf>
    <xf numFmtId="4" fontId="143" fillId="0" borderId="0" xfId="2237" applyNumberFormat="1" applyFont="1" applyBorder="1" applyAlignment="1">
      <alignment horizontal="center" vertical="center" wrapText="1"/>
      <protection/>
    </xf>
    <xf numFmtId="4" fontId="143" fillId="0" borderId="0" xfId="2237" applyNumberFormat="1" applyFont="1" applyFill="1" applyBorder="1" applyAlignment="1">
      <alignment horizontal="center" vertical="center" wrapText="1"/>
      <protection/>
    </xf>
    <xf numFmtId="4" fontId="145" fillId="0" borderId="0" xfId="2169" applyNumberFormat="1" applyFont="1" applyAlignment="1">
      <alignment horizontal="center" vertical="center"/>
      <protection/>
    </xf>
    <xf numFmtId="171" fontId="145" fillId="0" borderId="0" xfId="2169" applyNumberFormat="1" applyFont="1">
      <alignment vertical="center"/>
      <protection/>
    </xf>
    <xf numFmtId="0" fontId="145" fillId="0" borderId="0" xfId="2169" applyFont="1">
      <alignment vertical="center"/>
      <protection/>
    </xf>
    <xf numFmtId="2" fontId="21" fillId="0" borderId="8" xfId="0" applyNumberFormat="1" applyFont="1" applyFill="1" applyBorder="1" applyAlignment="1">
      <alignment horizontal="center" vertical="center" wrapText="1"/>
    </xf>
    <xf numFmtId="0" fontId="143" fillId="0" borderId="8" xfId="2169" applyFont="1" applyBorder="1">
      <alignment vertical="center"/>
      <protection/>
    </xf>
    <xf numFmtId="4" fontId="143" fillId="0" borderId="8" xfId="2169" applyNumberFormat="1" applyFont="1" applyBorder="1" applyAlignment="1">
      <alignment horizontal="center" vertical="center" wrapText="1"/>
      <protection/>
    </xf>
    <xf numFmtId="4" fontId="143" fillId="0" borderId="0" xfId="2169" applyNumberFormat="1" applyFont="1" applyBorder="1" applyAlignment="1">
      <alignment horizontal="center" vertical="center" wrapText="1"/>
      <protection/>
    </xf>
    <xf numFmtId="0" fontId="143" fillId="0" borderId="0" xfId="2237" applyFont="1" applyBorder="1" applyAlignment="1">
      <alignment horizontal="center" vertical="center" wrapText="1"/>
      <protection/>
    </xf>
    <xf numFmtId="4" fontId="2" fillId="0" borderId="0" xfId="2169" applyNumberFormat="1">
      <alignment vertical="center"/>
      <protection/>
    </xf>
    <xf numFmtId="4" fontId="2" fillId="0" borderId="0" xfId="2169" applyNumberFormat="1" applyFill="1">
      <alignment vertical="center"/>
      <protection/>
    </xf>
    <xf numFmtId="2" fontId="2" fillId="0" borderId="0" xfId="2169" applyNumberFormat="1">
      <alignment vertical="center"/>
      <protection/>
    </xf>
    <xf numFmtId="2" fontId="2" fillId="0" borderId="0" xfId="2169" applyNumberFormat="1" applyFill="1">
      <alignment vertical="center"/>
      <protection/>
    </xf>
    <xf numFmtId="171" fontId="2" fillId="0" borderId="0" xfId="2169" applyNumberFormat="1" applyAlignment="1">
      <alignment horizontal="center" vertical="center"/>
      <protection/>
    </xf>
    <xf numFmtId="0" fontId="31" fillId="0" borderId="0" xfId="2169" applyFont="1" applyAlignment="1">
      <alignment vertical="center" wrapText="1"/>
      <protection/>
    </xf>
    <xf numFmtId="171" fontId="145" fillId="0" borderId="8" xfId="2169" applyNumberFormat="1" applyFont="1" applyFill="1" applyBorder="1" applyAlignment="1">
      <alignment horizontal="center" vertical="center" wrapText="1"/>
      <protection/>
    </xf>
    <xf numFmtId="0" fontId="146" fillId="0" borderId="0" xfId="0" applyFont="1" applyAlignment="1">
      <alignment horizontal="center" wrapText="1"/>
    </xf>
    <xf numFmtId="0" fontId="146" fillId="0" borderId="0" xfId="0" applyFont="1" applyAlignment="1">
      <alignment wrapText="1"/>
    </xf>
    <xf numFmtId="0" fontId="146" fillId="0" borderId="0" xfId="0" applyFont="1" applyFill="1" applyAlignment="1">
      <alignment wrapText="1"/>
    </xf>
    <xf numFmtId="0" fontId="147" fillId="0" borderId="0" xfId="0" applyFont="1" applyAlignment="1">
      <alignment horizontal="right" wrapText="1"/>
    </xf>
    <xf numFmtId="0" fontId="147" fillId="0" borderId="8" xfId="0" applyFont="1" applyBorder="1" applyAlignment="1">
      <alignment horizontal="center" vertical="center" wrapText="1"/>
    </xf>
    <xf numFmtId="0" fontId="147" fillId="0" borderId="8" xfId="0" applyFont="1" applyFill="1" applyBorder="1" applyAlignment="1">
      <alignment horizontal="center" vertical="center" wrapText="1"/>
    </xf>
    <xf numFmtId="0" fontId="147" fillId="0" borderId="0" xfId="0" applyFont="1" applyAlignment="1">
      <alignment horizontal="center" vertical="center" wrapText="1"/>
    </xf>
    <xf numFmtId="0" fontId="147" fillId="0" borderId="0" xfId="0" applyFont="1" applyFill="1" applyBorder="1" applyAlignment="1">
      <alignment horizontal="center" vertical="center" wrapText="1"/>
    </xf>
    <xf numFmtId="0" fontId="147" fillId="0" borderId="8" xfId="0" applyFont="1" applyBorder="1" applyAlignment="1">
      <alignment wrapText="1"/>
    </xf>
    <xf numFmtId="226" fontId="146" fillId="0" borderId="8" xfId="0" applyNumberFormat="1" applyFont="1" applyFill="1" applyBorder="1" applyAlignment="1">
      <alignment horizontal="center" vertical="center" wrapText="1"/>
    </xf>
    <xf numFmtId="226" fontId="146" fillId="0" borderId="8" xfId="0" applyNumberFormat="1" applyFont="1" applyFill="1" applyBorder="1" applyAlignment="1">
      <alignment horizontal="center" vertical="center" wrapText="1"/>
    </xf>
    <xf numFmtId="226" fontId="146" fillId="0" borderId="8" xfId="2255" applyNumberFormat="1" applyFont="1" applyFill="1" applyBorder="1" applyAlignment="1">
      <alignment horizontal="center" vertical="center"/>
      <protection/>
    </xf>
    <xf numFmtId="4" fontId="147" fillId="0" borderId="8" xfId="2255" applyNumberFormat="1" applyFont="1" applyFill="1" applyBorder="1" applyAlignment="1">
      <alignment horizontal="center" vertical="center"/>
      <protection/>
    </xf>
    <xf numFmtId="4" fontId="146" fillId="0" borderId="8" xfId="2255" applyNumberFormat="1" applyFont="1" applyFill="1" applyBorder="1" applyAlignment="1">
      <alignment horizontal="center" vertical="center"/>
      <protection/>
    </xf>
    <xf numFmtId="226" fontId="146" fillId="0" borderId="0" xfId="0" applyNumberFormat="1" applyFont="1" applyFill="1" applyBorder="1" applyAlignment="1">
      <alignment wrapText="1"/>
    </xf>
    <xf numFmtId="0" fontId="146" fillId="0" borderId="0" xfId="0" applyFont="1" applyFill="1" applyBorder="1" applyAlignment="1">
      <alignment wrapText="1"/>
    </xf>
    <xf numFmtId="227" fontId="146" fillId="0" borderId="0" xfId="0" applyNumberFormat="1" applyFont="1" applyFill="1" applyBorder="1" applyAlignment="1">
      <alignment wrapText="1"/>
    </xf>
    <xf numFmtId="2" fontId="146" fillId="0" borderId="0" xfId="0" applyNumberFormat="1" applyFont="1" applyFill="1" applyBorder="1" applyAlignment="1">
      <alignment wrapText="1"/>
    </xf>
    <xf numFmtId="228" fontId="146" fillId="0" borderId="0" xfId="0" applyNumberFormat="1" applyFont="1" applyFill="1" applyBorder="1" applyAlignment="1">
      <alignment wrapText="1"/>
    </xf>
    <xf numFmtId="0" fontId="149" fillId="0" borderId="8" xfId="0" applyFont="1" applyBorder="1" applyAlignment="1">
      <alignment wrapText="1"/>
    </xf>
    <xf numFmtId="226" fontId="147" fillId="0" borderId="8" xfId="0" applyNumberFormat="1" applyFont="1" applyFill="1" applyBorder="1" applyAlignment="1">
      <alignment horizontal="center" wrapText="1"/>
    </xf>
    <xf numFmtId="4" fontId="147" fillId="0" borderId="8" xfId="0" applyNumberFormat="1" applyFont="1" applyFill="1" applyBorder="1" applyAlignment="1">
      <alignment horizontal="center" vertical="center" wrapText="1"/>
    </xf>
    <xf numFmtId="4" fontId="146" fillId="0" borderId="8" xfId="0" applyNumberFormat="1" applyFont="1" applyFill="1" applyBorder="1" applyAlignment="1">
      <alignment horizontal="center" vertical="center" wrapText="1"/>
    </xf>
    <xf numFmtId="4" fontId="146" fillId="0" borderId="8" xfId="0" applyNumberFormat="1" applyFont="1" applyFill="1" applyBorder="1" applyAlignment="1">
      <alignment horizontal="center" wrapText="1"/>
    </xf>
    <xf numFmtId="226" fontId="147" fillId="0" borderId="8" xfId="0" applyNumberFormat="1" applyFont="1" applyFill="1" applyBorder="1" applyAlignment="1">
      <alignment horizontal="center" vertical="center" wrapText="1"/>
    </xf>
    <xf numFmtId="4" fontId="146" fillId="0" borderId="8" xfId="2254" applyNumberFormat="1" applyFont="1" applyFill="1" applyBorder="1" applyAlignment="1">
      <alignment horizontal="center" vertical="center"/>
      <protection/>
    </xf>
    <xf numFmtId="0" fontId="147" fillId="0" borderId="8" xfId="0" applyFont="1" applyBorder="1" applyAlignment="1">
      <alignment horizontal="center" wrapText="1"/>
    </xf>
    <xf numFmtId="0" fontId="147" fillId="0" borderId="8" xfId="0" applyFont="1" applyFill="1" applyBorder="1" applyAlignment="1">
      <alignment wrapText="1"/>
    </xf>
    <xf numFmtId="4" fontId="147" fillId="0" borderId="8" xfId="2254" applyNumberFormat="1" applyFont="1" applyFill="1" applyBorder="1" applyAlignment="1">
      <alignment horizontal="center" vertical="center"/>
      <protection/>
    </xf>
    <xf numFmtId="0" fontId="149" fillId="0" borderId="8" xfId="0" applyFont="1" applyFill="1" applyBorder="1" applyAlignment="1">
      <alignment wrapText="1"/>
    </xf>
    <xf numFmtId="226" fontId="21" fillId="0" borderId="0" xfId="0" applyNumberFormat="1" applyFont="1" applyFill="1" applyBorder="1" applyAlignment="1">
      <alignment wrapText="1"/>
    </xf>
    <xf numFmtId="4" fontId="146" fillId="0" borderId="0" xfId="0" applyNumberFormat="1" applyFont="1" applyFill="1" applyBorder="1" applyAlignment="1">
      <alignment wrapText="1"/>
    </xf>
    <xf numFmtId="226" fontId="146" fillId="0" borderId="8" xfId="2255" applyNumberFormat="1" applyFont="1" applyFill="1" applyBorder="1" applyAlignment="1">
      <alignment horizontal="center" vertical="center"/>
      <protection/>
    </xf>
    <xf numFmtId="226" fontId="150" fillId="0" borderId="46" xfId="2256" applyNumberFormat="1" applyFont="1" applyFill="1" applyBorder="1" applyAlignment="1">
      <alignment horizontal="center" vertical="center"/>
      <protection/>
    </xf>
    <xf numFmtId="0" fontId="147" fillId="0" borderId="0" xfId="0" applyFont="1" applyBorder="1" applyAlignment="1">
      <alignment horizontal="center" wrapText="1"/>
    </xf>
    <xf numFmtId="0" fontId="149" fillId="0" borderId="0" xfId="0" applyFont="1" applyBorder="1" applyAlignment="1">
      <alignment wrapText="1"/>
    </xf>
    <xf numFmtId="226" fontId="147" fillId="0" borderId="0" xfId="0" applyNumberFormat="1" applyFont="1" applyFill="1" applyBorder="1" applyAlignment="1">
      <alignment horizontal="center" wrapText="1"/>
    </xf>
    <xf numFmtId="226" fontId="146" fillId="72" borderId="0" xfId="0" applyNumberFormat="1" applyFont="1" applyFill="1" applyBorder="1" applyAlignment="1">
      <alignment horizontal="center" vertical="center" wrapText="1"/>
    </xf>
    <xf numFmtId="226" fontId="146" fillId="0" borderId="0" xfId="0" applyNumberFormat="1" applyFont="1" applyFill="1" applyBorder="1" applyAlignment="1">
      <alignment horizontal="center" vertical="center" wrapText="1"/>
    </xf>
    <xf numFmtId="226" fontId="146" fillId="72" borderId="0" xfId="0" applyNumberFormat="1" applyFont="1" applyFill="1" applyBorder="1" applyAlignment="1">
      <alignment horizontal="center" vertical="center" wrapText="1"/>
    </xf>
    <xf numFmtId="4" fontId="147" fillId="0" borderId="0" xfId="0" applyNumberFormat="1" applyFont="1" applyBorder="1" applyAlignment="1">
      <alignment horizontal="center" wrapText="1"/>
    </xf>
    <xf numFmtId="4" fontId="146" fillId="0" borderId="0" xfId="0" applyNumberFormat="1" applyFont="1" applyFill="1" applyBorder="1" applyAlignment="1">
      <alignment horizontal="center" wrapText="1"/>
    </xf>
    <xf numFmtId="4" fontId="146" fillId="0" borderId="0" xfId="0" applyNumberFormat="1" applyFont="1" applyBorder="1" applyAlignment="1">
      <alignment horizontal="center" wrapText="1"/>
    </xf>
    <xf numFmtId="4" fontId="146" fillId="0" borderId="0" xfId="0" applyNumberFormat="1" applyFont="1" applyFill="1" applyAlignment="1">
      <alignment wrapText="1"/>
    </xf>
    <xf numFmtId="171" fontId="146" fillId="0" borderId="0" xfId="0" applyNumberFormat="1" applyFont="1" applyFill="1" applyAlignment="1">
      <alignment wrapText="1"/>
    </xf>
    <xf numFmtId="166" fontId="146" fillId="0" borderId="0" xfId="0" applyNumberFormat="1" applyFont="1" applyAlignment="1">
      <alignment wrapText="1"/>
    </xf>
    <xf numFmtId="4" fontId="146" fillId="0" borderId="0" xfId="0" applyNumberFormat="1" applyFont="1" applyAlignment="1">
      <alignment wrapText="1"/>
    </xf>
    <xf numFmtId="167" fontId="146" fillId="0" borderId="0" xfId="0" applyNumberFormat="1" applyFont="1" applyFill="1" applyAlignment="1">
      <alignment wrapText="1"/>
    </xf>
    <xf numFmtId="4" fontId="146" fillId="0" borderId="0" xfId="2491" applyNumberFormat="1" applyFont="1" applyFill="1" applyBorder="1" applyAlignment="1">
      <alignment wrapText="1"/>
    </xf>
    <xf numFmtId="4" fontId="146" fillId="0" borderId="0" xfId="2491" applyNumberFormat="1" applyFont="1" applyFill="1" applyBorder="1" applyAlignment="1">
      <alignment horizontal="center" wrapText="1"/>
    </xf>
    <xf numFmtId="4" fontId="147" fillId="0" borderId="0" xfId="0" applyNumberFormat="1" applyFont="1" applyFill="1" applyAlignment="1">
      <alignment wrapText="1"/>
    </xf>
    <xf numFmtId="0" fontId="146" fillId="0" borderId="0" xfId="0" applyFont="1" applyFill="1" applyAlignment="1">
      <alignment horizontal="left" wrapText="1"/>
    </xf>
    <xf numFmtId="166" fontId="146" fillId="0" borderId="0" xfId="0" applyNumberFormat="1" applyFont="1" applyFill="1" applyAlignment="1">
      <alignment horizontal="right" wrapText="1"/>
    </xf>
    <xf numFmtId="4" fontId="146" fillId="0" borderId="0" xfId="2491" applyNumberFormat="1" applyFont="1" applyFill="1" applyBorder="1" applyAlignment="1">
      <alignment horizontal="right" wrapText="1"/>
    </xf>
    <xf numFmtId="4" fontId="146" fillId="0" borderId="0" xfId="0" applyNumberFormat="1" applyFont="1" applyBorder="1" applyAlignment="1">
      <alignment wrapText="1"/>
    </xf>
    <xf numFmtId="0" fontId="146" fillId="0" borderId="0" xfId="0" applyFont="1" applyBorder="1" applyAlignment="1">
      <alignment wrapText="1"/>
    </xf>
    <xf numFmtId="2" fontId="143" fillId="0" borderId="0" xfId="2169" applyNumberFormat="1" applyFont="1" applyAlignment="1">
      <alignment horizontal="right" vertical="center" wrapText="1"/>
      <protection/>
    </xf>
    <xf numFmtId="1" fontId="21" fillId="0" borderId="47" xfId="0" applyNumberFormat="1" applyFont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 wrapText="1"/>
    </xf>
    <xf numFmtId="1" fontId="21" fillId="0" borderId="8" xfId="0" applyNumberFormat="1" applyFont="1" applyFill="1" applyBorder="1" applyAlignment="1">
      <alignment horizontal="center" vertical="center" wrapText="1"/>
    </xf>
    <xf numFmtId="2" fontId="21" fillId="0" borderId="8" xfId="0" applyNumberFormat="1" applyFont="1" applyBorder="1" applyAlignment="1">
      <alignment wrapText="1"/>
    </xf>
    <xf numFmtId="4" fontId="21" fillId="0" borderId="8" xfId="0" applyNumberFormat="1" applyFont="1" applyBorder="1" applyAlignment="1">
      <alignment horizontal="center" vertical="center" wrapText="1"/>
    </xf>
    <xf numFmtId="168" fontId="21" fillId="0" borderId="8" xfId="0" applyNumberFormat="1" applyFont="1" applyBorder="1" applyAlignment="1">
      <alignment horizontal="center" vertical="center" wrapText="1"/>
    </xf>
    <xf numFmtId="2" fontId="21" fillId="0" borderId="8" xfId="0" applyNumberFormat="1" applyFont="1" applyFill="1" applyBorder="1" applyAlignment="1">
      <alignment horizontal="center" vertical="center" wrapText="1"/>
    </xf>
    <xf numFmtId="0" fontId="1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46" fillId="0" borderId="0" xfId="0" applyNumberFormat="1" applyFont="1" applyFill="1" applyAlignment="1">
      <alignment horizontal="center" wrapText="1"/>
    </xf>
    <xf numFmtId="4" fontId="146" fillId="0" borderId="0" xfId="2491" applyNumberFormat="1" applyFont="1" applyFill="1" applyBorder="1" applyAlignment="1">
      <alignment horizontal="center" wrapText="1"/>
    </xf>
    <xf numFmtId="0" fontId="147" fillId="0" borderId="8" xfId="0" applyFont="1" applyFill="1" applyBorder="1" applyAlignment="1">
      <alignment horizontal="center" vertical="center" wrapText="1"/>
    </xf>
    <xf numFmtId="0" fontId="147" fillId="0" borderId="0" xfId="0" applyFont="1" applyFill="1" applyBorder="1" applyAlignment="1">
      <alignment horizontal="center" vertical="center" wrapText="1"/>
    </xf>
    <xf numFmtId="49" fontId="147" fillId="0" borderId="8" xfId="0" applyNumberFormat="1" applyFont="1" applyFill="1" applyBorder="1" applyAlignment="1">
      <alignment horizontal="center" vertical="center" wrapText="1"/>
    </xf>
    <xf numFmtId="0" fontId="143" fillId="0" borderId="0" xfId="0" applyFont="1" applyAlignment="1">
      <alignment horizontal="right" vertical="top" wrapText="1"/>
    </xf>
    <xf numFmtId="0" fontId="0" fillId="0" borderId="0" xfId="0" applyAlignment="1">
      <alignment/>
    </xf>
    <xf numFmtId="2" fontId="21" fillId="0" borderId="48" xfId="0" applyNumberFormat="1" applyFont="1" applyBorder="1" applyAlignment="1">
      <alignment horizontal="center" vertical="center" wrapText="1"/>
    </xf>
    <xf numFmtId="2" fontId="21" fillId="0" borderId="49" xfId="0" applyNumberFormat="1" applyFont="1" applyBorder="1" applyAlignment="1">
      <alignment horizontal="center" vertical="center" wrapText="1"/>
    </xf>
    <xf numFmtId="2" fontId="21" fillId="0" borderId="50" xfId="0" applyNumberFormat="1" applyFont="1" applyBorder="1" applyAlignment="1">
      <alignment horizontal="center" vertical="center" wrapText="1"/>
    </xf>
    <xf numFmtId="0" fontId="143" fillId="0" borderId="0" xfId="2169" applyFont="1" applyAlignment="1">
      <alignment horizontal="right" vertical="center" wrapText="1"/>
      <protection/>
    </xf>
    <xf numFmtId="0" fontId="144" fillId="0" borderId="0" xfId="2169" applyFont="1" applyBorder="1" applyAlignment="1">
      <alignment horizontal="center"/>
      <protection/>
    </xf>
    <xf numFmtId="4" fontId="145" fillId="0" borderId="48" xfId="2169" applyNumberFormat="1" applyFont="1" applyFill="1" applyBorder="1" applyAlignment="1">
      <alignment horizontal="center" vertical="center" wrapText="1"/>
      <protection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166" fontId="145" fillId="0" borderId="0" xfId="2169" applyNumberFormat="1" applyFont="1" applyFill="1" applyBorder="1" applyAlignment="1">
      <alignment horizontal="center" vertical="center" wrapText="1"/>
      <protection/>
    </xf>
    <xf numFmtId="0" fontId="145" fillId="0" borderId="8" xfId="2169" applyFont="1" applyBorder="1" applyAlignment="1">
      <alignment horizontal="center" vertical="center" wrapText="1"/>
      <protection/>
    </xf>
    <xf numFmtId="0" fontId="145" fillId="0" borderId="8" xfId="2169" applyFont="1" applyBorder="1" applyAlignment="1">
      <alignment horizontal="center"/>
      <protection/>
    </xf>
    <xf numFmtId="49" fontId="14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144" fillId="0" borderId="0" xfId="2169" applyFont="1" applyBorder="1" applyAlignment="1">
      <alignment horizontal="center" vertical="center"/>
      <protection/>
    </xf>
    <xf numFmtId="4" fontId="143" fillId="0" borderId="8" xfId="2237" applyNumberFormat="1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21" fillId="0" borderId="8" xfId="2169" applyFont="1" applyBorder="1" applyAlignment="1">
      <alignment horizontal="center" vertical="center" wrapText="1" shrinkToFit="1"/>
      <protection/>
    </xf>
    <xf numFmtId="49" fontId="21" fillId="0" borderId="8" xfId="2166" applyNumberFormat="1" applyFont="1" applyFill="1" applyBorder="1" applyAlignment="1" applyProtection="1">
      <alignment horizontal="center" vertical="center" wrapText="1"/>
      <protection locked="0"/>
    </xf>
    <xf numFmtId="0" fontId="143" fillId="0" borderId="8" xfId="2169" applyFont="1" applyBorder="1" applyAlignment="1">
      <alignment horizontal="center" vertical="center" wrapText="1"/>
      <protection/>
    </xf>
    <xf numFmtId="0" fontId="143" fillId="0" borderId="0" xfId="2169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43" fillId="0" borderId="48" xfId="2169" applyFont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45" fillId="0" borderId="0" xfId="2169" applyFont="1" applyAlignment="1">
      <alignment horizontal="right" vertical="center" wrapText="1"/>
      <protection/>
    </xf>
    <xf numFmtId="0" fontId="144" fillId="0" borderId="0" xfId="2169" applyFont="1" applyBorder="1" applyAlignment="1">
      <alignment horizontal="center" wrapText="1"/>
      <protection/>
    </xf>
    <xf numFmtId="49" fontId="2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/>
    </xf>
    <xf numFmtId="0" fontId="145" fillId="0" borderId="0" xfId="0" applyFont="1" applyAlignment="1">
      <alignment horizontal="right" wrapText="1"/>
    </xf>
    <xf numFmtId="0" fontId="147" fillId="0" borderId="8" xfId="0" applyFont="1" applyBorder="1" applyAlignment="1">
      <alignment horizontal="center" vertical="center" wrapText="1"/>
    </xf>
    <xf numFmtId="0" fontId="147" fillId="0" borderId="0" xfId="0" applyFont="1" applyAlignment="1">
      <alignment horizontal="center" vertical="center" wrapText="1"/>
    </xf>
    <xf numFmtId="0" fontId="148" fillId="0" borderId="0" xfId="0" applyFont="1" applyAlignment="1">
      <alignment horizontal="center" wrapText="1"/>
    </xf>
    <xf numFmtId="2" fontId="21" fillId="0" borderId="45" xfId="0" applyNumberFormat="1" applyFont="1" applyBorder="1" applyAlignment="1">
      <alignment horizontal="center" vertical="center" wrapText="1"/>
    </xf>
    <xf numFmtId="2" fontId="21" fillId="0" borderId="51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2561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(const) 2" xfId="22"/>
    <cellStyle name="%_Inputs Co" xfId="23"/>
    <cellStyle name="%_Inputs Co 2" xfId="24"/>
    <cellStyle name="?" xfId="25"/>
    <cellStyle name="?…?ж?Ш?и [0.00]" xfId="26"/>
    <cellStyle name="?W??_‘O’с?р??" xfId="27"/>
    <cellStyle name="_1. Приложение_1.11_корр'" xfId="28"/>
    <cellStyle name="_CashFlow_2007_проект_02_02_final" xfId="29"/>
    <cellStyle name="_Model_RAB Мой" xfId="30"/>
    <cellStyle name="_Model_RAB Мой 2" xfId="31"/>
    <cellStyle name="_Model_RAB Мой 2_OREP.KU.2011.MONTHLY.02(v0.1)" xfId="32"/>
    <cellStyle name="_Model_RAB Мой 2_OREP.KU.2011.MONTHLY.02(v0.4)" xfId="33"/>
    <cellStyle name="_Model_RAB Мой 2_OREP.KU.2011.MONTHLY.11(v1.4)" xfId="34"/>
    <cellStyle name="_Model_RAB Мой 2_UPDATE.OREP.KU.2011.MONTHLY.02.TO.1.2" xfId="35"/>
    <cellStyle name="_Model_RAB Мой 3" xfId="36"/>
    <cellStyle name="_Model_RAB Мой_46EE.2011(v1.0)" xfId="37"/>
    <cellStyle name="_Model_RAB Мой_46EE.2011(v1.0)_46TE.2011(v1.0)" xfId="38"/>
    <cellStyle name="_Model_RAB Мой_46EE.2011(v1.0)_INDEX.STATION.2012(v1.0)_" xfId="39"/>
    <cellStyle name="_Model_RAB Мой_46EE.2011(v1.0)_INDEX.STATION.2012(v2.0)" xfId="40"/>
    <cellStyle name="_Model_RAB Мой_46EE.2011(v1.0)_INDEX.STATION.2012(v2.1)" xfId="41"/>
    <cellStyle name="_Model_RAB Мой_46EE.2011(v1.0)_TEPLO.PREDEL.2012.M(v1.1)_test" xfId="42"/>
    <cellStyle name="_Model_RAB Мой_46EE.2011(v1.2)" xfId="43"/>
    <cellStyle name="_Model_RAB Мой_46EP.2011(v2.0)" xfId="44"/>
    <cellStyle name="_Model_RAB Мой_46EP.2012(v0.1)" xfId="45"/>
    <cellStyle name="_Model_RAB Мой_46TE.2011(v1.0)" xfId="46"/>
    <cellStyle name="_Model_RAB Мой_4DNS.UPDATE.EXAMPLE" xfId="47"/>
    <cellStyle name="_Model_RAB Мой_ARMRAZR" xfId="48"/>
    <cellStyle name="_Model_RAB Мой_BALANCE.WARM.2010.FACT(v1.0)" xfId="49"/>
    <cellStyle name="_Model_RAB Мой_BALANCE.WARM.2010.PLAN" xfId="50"/>
    <cellStyle name="_Model_RAB Мой_BALANCE.WARM.2011YEAR(v0.7)" xfId="51"/>
    <cellStyle name="_Model_RAB Мой_BALANCE.WARM.2011YEAR.NEW.UPDATE.SCHEME" xfId="52"/>
    <cellStyle name="_Model_RAB Мой_CALC.NORMATIV.KU(v0.2)" xfId="53"/>
    <cellStyle name="_Model_RAB Мой_EE.2REK.P2011.4.78(v0.3)" xfId="54"/>
    <cellStyle name="_Model_RAB Мой_FORM3.REG(v1.0)" xfId="55"/>
    <cellStyle name="_Model_RAB Мой_FORM910.2012(v1.1)" xfId="56"/>
    <cellStyle name="_Model_RAB Мой_INVEST.EE.PLAN.4.78(v0.1)" xfId="57"/>
    <cellStyle name="_Model_RAB Мой_INVEST.EE.PLAN.4.78(v0.3)" xfId="58"/>
    <cellStyle name="_Model_RAB Мой_INVEST.EE.PLAN.4.78(v1.0)" xfId="59"/>
    <cellStyle name="_Model_RAB Мой_INVEST.PLAN.4.78(v0.1)" xfId="60"/>
    <cellStyle name="_Model_RAB Мой_INVEST.WARM.PLAN.4.78(v0.1)" xfId="61"/>
    <cellStyle name="_Model_RAB Мой_INVEST_WARM_PLAN" xfId="62"/>
    <cellStyle name="_Model_RAB Мой_NADB.JNVLP.APTEKA.2012(v1.0)_21_02_12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2.0)" xfId="67"/>
    <cellStyle name="_Model_RAB Мой_NADB.JNVLS.APTEKA.2011(v1.3.3)_INDEX.STATION.2012(v2.1)" xfId="68"/>
    <cellStyle name="_Model_RAB Мой_NADB.JNVLS.APTEKA.2011(v1.3.3)_TEPLO.PREDEL.2012.M(v1.1)_test" xfId="69"/>
    <cellStyle name="_Model_RAB Мой_NADB.JNVLS.APTEKA.2011(v1.3.4)" xfId="70"/>
    <cellStyle name="_Model_RAB Мой_NADB.JNVLS.APTEKA.2011(v1.3.4)_46TE.2011(v1.0)" xfId="71"/>
    <cellStyle name="_Model_RAB Мой_NADB.JNVLS.APTEKA.2011(v1.3.4)_INDEX.STATION.2012(v1.0)_" xfId="72"/>
    <cellStyle name="_Model_RAB Мой_NADB.JNVLS.APTEKA.2011(v1.3.4)_INDEX.STATION.2012(v2.0)" xfId="73"/>
    <cellStyle name="_Model_RAB Мой_NADB.JNVLS.APTEKA.2011(v1.3.4)_INDEX.STATION.2012(v2.1)" xfId="74"/>
    <cellStyle name="_Model_RAB Мой_NADB.JNVLS.APTEKA.2011(v1.3.4)_TEPLO.PREDEL.2012.M(v1.1)_test" xfId="75"/>
    <cellStyle name="_Model_RAB Мой_PASSPORT.TEPLO.PROIZV(v2.1)" xfId="76"/>
    <cellStyle name="_Model_RAB Мой_PR.PROG.WARM.NOTCOMBI.2012.2.16_v1.4(04.04.11) " xfId="77"/>
    <cellStyle name="_Model_RAB Мой_PREDEL.JKH.UTV.2011(v1.0.1)" xfId="78"/>
    <cellStyle name="_Model_RAB Мой_PREDEL.JKH.UTV.2011(v1.0.1)_46TE.2011(v1.0)" xfId="79"/>
    <cellStyle name="_Model_RAB Мой_PREDEL.JKH.UTV.2011(v1.0.1)_INDEX.STATION.2012(v1.0)_" xfId="80"/>
    <cellStyle name="_Model_RAB Мой_PREDEL.JKH.UTV.2011(v1.0.1)_INDEX.STATION.2012(v2.0)" xfId="81"/>
    <cellStyle name="_Model_RAB Мой_PREDEL.JKH.UTV.2011(v1.0.1)_INDEX.STATION.2012(v2.1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PLO.PREDEL.2012.M(v1.1)" xfId="86"/>
    <cellStyle name="_Model_RAB Мой_TEST.TEMPLATE" xfId="87"/>
    <cellStyle name="_Model_RAB Мой_UPDATE.46EE.2011.TO.1.1" xfId="88"/>
    <cellStyle name="_Model_RAB Мой_UPDATE.46TE.2011.TO.1.1" xfId="89"/>
    <cellStyle name="_Model_RAB Мой_UPDATE.46TE.2011.TO.1.2" xfId="90"/>
    <cellStyle name="_Model_RAB Мой_UPDATE.BALANCE.WARM.2011YEAR.TO.1.1" xfId="91"/>
    <cellStyle name="_Model_RAB Мой_UPDATE.BALANCE.WARM.2011YEAR.TO.1.1_46TE.2011(v1.0)" xfId="92"/>
    <cellStyle name="_Model_RAB Мой_UPDATE.BALANCE.WARM.2011YEAR.TO.1.1_INDEX.STATION.2012(v1.0)_" xfId="93"/>
    <cellStyle name="_Model_RAB Мой_UPDATE.BALANCE.WARM.2011YEAR.TO.1.1_INDEX.STATION.2012(v2.0)" xfId="94"/>
    <cellStyle name="_Model_RAB Мой_UPDATE.BALANCE.WARM.2011YEAR.TO.1.1_INDEX.STATION.2012(v2.1)" xfId="95"/>
    <cellStyle name="_Model_RAB Мой_UPDATE.BALANCE.WARM.2011YEAR.TO.1.1_OREP.KU.2011.MONTHLY.02(v1.1)" xfId="96"/>
    <cellStyle name="_Model_RAB Мой_UPDATE.BALANCE.WARM.2011YEAR.TO.1.1_TEPLO.PREDEL.2012.M(v1.1)_test" xfId="97"/>
    <cellStyle name="_Model_RAB Мой_UPDATE.NADB.JNVLS.APTEKA.2011.TO.1.3.4" xfId="98"/>
    <cellStyle name="_Model_RAB Мой_Книга2_PR.PROG.WARM.NOTCOMBI.2012.2.16_v1.4(04.04.11) " xfId="99"/>
    <cellStyle name="_Model_RAB_MRSK_svod" xfId="100"/>
    <cellStyle name="_Model_RAB_MRSK_svod 2" xfId="101"/>
    <cellStyle name="_Model_RAB_MRSK_svod 2_OREP.KU.2011.MONTHLY.02(v0.1)" xfId="102"/>
    <cellStyle name="_Model_RAB_MRSK_svod 2_OREP.KU.2011.MONTHLY.02(v0.4)" xfId="103"/>
    <cellStyle name="_Model_RAB_MRSK_svod 2_OREP.KU.2011.MONTHLY.11(v1.4)" xfId="104"/>
    <cellStyle name="_Model_RAB_MRSK_svod 2_UPDATE.OREP.KU.2011.MONTHLY.02.TO.1.2" xfId="105"/>
    <cellStyle name="_Model_RAB_MRSK_svod 3" xfId="106"/>
    <cellStyle name="_Model_RAB_MRSK_svod_46EE.2011(v1.0)" xfId="107"/>
    <cellStyle name="_Model_RAB_MRSK_svod_46EE.2011(v1.0)_46TE.2011(v1.0)" xfId="108"/>
    <cellStyle name="_Model_RAB_MRSK_svod_46EE.2011(v1.0)_INDEX.STATION.2012(v1.0)_" xfId="109"/>
    <cellStyle name="_Model_RAB_MRSK_svod_46EE.2011(v1.0)_INDEX.STATION.2012(v2.0)" xfId="110"/>
    <cellStyle name="_Model_RAB_MRSK_svod_46EE.2011(v1.0)_INDEX.STATION.2012(v2.1)" xfId="111"/>
    <cellStyle name="_Model_RAB_MRSK_svod_46EE.2011(v1.0)_TEPLO.PREDEL.2012.M(v1.1)_test" xfId="112"/>
    <cellStyle name="_Model_RAB_MRSK_svod_46EE.2011(v1.2)" xfId="113"/>
    <cellStyle name="_Model_RAB_MRSK_svod_46EP.2011(v2.0)" xfId="114"/>
    <cellStyle name="_Model_RAB_MRSK_svod_46EP.2012(v0.1)" xfId="115"/>
    <cellStyle name="_Model_RAB_MRSK_svod_46TE.2011(v1.0)" xfId="116"/>
    <cellStyle name="_Model_RAB_MRSK_svod_4DNS.UPDATE.EXAMPLE" xfId="117"/>
    <cellStyle name="_Model_RAB_MRSK_svod_ARMRAZR" xfId="118"/>
    <cellStyle name="_Model_RAB_MRSK_svod_BALANCE.WARM.2010.FACT(v1.0)" xfId="119"/>
    <cellStyle name="_Model_RAB_MRSK_svod_BALANCE.WARM.2010.PLAN" xfId="120"/>
    <cellStyle name="_Model_RAB_MRSK_svod_BALANCE.WARM.2011YEAR(v0.7)" xfId="121"/>
    <cellStyle name="_Model_RAB_MRSK_svod_BALANCE.WARM.2011YEAR.NEW.UPDATE.SCHEME" xfId="122"/>
    <cellStyle name="_Model_RAB_MRSK_svod_CALC.NORMATIV.KU(v0.2)" xfId="123"/>
    <cellStyle name="_Model_RAB_MRSK_svod_EE.2REK.P2011.4.78(v0.3)" xfId="124"/>
    <cellStyle name="_Model_RAB_MRSK_svod_FORM3.REG(v1.0)" xfId="125"/>
    <cellStyle name="_Model_RAB_MRSK_svod_FORM910.2012(v1.1)" xfId="126"/>
    <cellStyle name="_Model_RAB_MRSK_svod_INVEST.EE.PLAN.4.78(v0.1)" xfId="127"/>
    <cellStyle name="_Model_RAB_MRSK_svod_INVEST.EE.PLAN.4.78(v0.3)" xfId="128"/>
    <cellStyle name="_Model_RAB_MRSK_svod_INVEST.EE.PLAN.4.78(v1.0)" xfId="129"/>
    <cellStyle name="_Model_RAB_MRSK_svod_INVEST.PLAN.4.78(v0.1)" xfId="130"/>
    <cellStyle name="_Model_RAB_MRSK_svod_INVEST.WARM.PLAN.4.78(v0.1)" xfId="131"/>
    <cellStyle name="_Model_RAB_MRSK_svod_INVEST_WARM_PLAN" xfId="132"/>
    <cellStyle name="_Model_RAB_MRSK_svod_NADB.JNVLP.APTEKA.2012(v1.0)_21_02_12" xfId="133"/>
    <cellStyle name="_Model_RAB_MRSK_svod_NADB.JNVLS.APTEKA.2011(v1.3.3)" xfId="134"/>
    <cellStyle name="_Model_RAB_MRSK_svod_NADB.JNVLS.APTEKA.2011(v1.3.3)_46TE.2011(v1.0)" xfId="135"/>
    <cellStyle name="_Model_RAB_MRSK_svod_NADB.JNVLS.APTEKA.2011(v1.3.3)_INDEX.STATION.2012(v1.0)_" xfId="136"/>
    <cellStyle name="_Model_RAB_MRSK_svod_NADB.JNVLS.APTEKA.2011(v1.3.3)_INDEX.STATION.2012(v2.0)" xfId="137"/>
    <cellStyle name="_Model_RAB_MRSK_svod_NADB.JNVLS.APTEKA.2011(v1.3.3)_INDEX.STATION.2012(v2.1)" xfId="138"/>
    <cellStyle name="_Model_RAB_MRSK_svod_NADB.JNVLS.APTEKA.2011(v1.3.3)_TEPLO.PREDEL.2012.M(v1.1)_test" xfId="139"/>
    <cellStyle name="_Model_RAB_MRSK_svod_NADB.JNVLS.APTEKA.2011(v1.3.4)" xfId="140"/>
    <cellStyle name="_Model_RAB_MRSK_svod_NADB.JNVLS.APTEKA.2011(v1.3.4)_46TE.2011(v1.0)" xfId="141"/>
    <cellStyle name="_Model_RAB_MRSK_svod_NADB.JNVLS.APTEKA.2011(v1.3.4)_INDEX.STATION.2012(v1.0)_" xfId="142"/>
    <cellStyle name="_Model_RAB_MRSK_svod_NADB.JNVLS.APTEKA.2011(v1.3.4)_INDEX.STATION.2012(v2.0)" xfId="143"/>
    <cellStyle name="_Model_RAB_MRSK_svod_NADB.JNVLS.APTEKA.2011(v1.3.4)_INDEX.STATION.2012(v2.1)" xfId="144"/>
    <cellStyle name="_Model_RAB_MRSK_svod_NADB.JNVLS.APTEKA.2011(v1.3.4)_TEPLO.PREDEL.2012.M(v1.1)_test" xfId="145"/>
    <cellStyle name="_Model_RAB_MRSK_svod_PASSPORT.TEPLO.PROIZV(v2.1)" xfId="146"/>
    <cellStyle name="_Model_RAB_MRSK_svod_PR.PROG.WARM.NOTCOMBI.2012.2.16_v1.4(04.04.11) " xfId="147"/>
    <cellStyle name="_Model_RAB_MRSK_svod_PREDEL.JKH.UTV.2011(v1.0.1)" xfId="148"/>
    <cellStyle name="_Model_RAB_MRSK_svod_PREDEL.JKH.UTV.2011(v1.0.1)_46TE.2011(v1.0)" xfId="149"/>
    <cellStyle name="_Model_RAB_MRSK_svod_PREDEL.JKH.UTV.2011(v1.0.1)_INDEX.STATION.2012(v1.0)_" xfId="150"/>
    <cellStyle name="_Model_RAB_MRSK_svod_PREDEL.JKH.UTV.2011(v1.0.1)_INDEX.STATION.2012(v2.0)" xfId="151"/>
    <cellStyle name="_Model_RAB_MRSK_svod_PREDEL.JKH.UTV.2011(v1.0.1)_INDEX.STATION.2012(v2.1)" xfId="152"/>
    <cellStyle name="_Model_RAB_MRSK_svod_PREDEL.JKH.UTV.2011(v1.0.1)_TEPLO.PREDEL.2012.M(v1.1)_test" xfId="153"/>
    <cellStyle name="_Model_RAB_MRSK_svod_PREDEL.JKH.UTV.2011(v1.1)" xfId="154"/>
    <cellStyle name="_Model_RAB_MRSK_svod_REP.BLR.2012(v1.0)" xfId="155"/>
    <cellStyle name="_Model_RAB_MRSK_svod_TEPLO.PREDEL.2012.M(v1.1)" xfId="156"/>
    <cellStyle name="_Model_RAB_MRSK_svod_TEST.TEMPLATE" xfId="157"/>
    <cellStyle name="_Model_RAB_MRSK_svod_UPDATE.46EE.2011.TO.1.1" xfId="158"/>
    <cellStyle name="_Model_RAB_MRSK_svod_UPDATE.46TE.2011.TO.1.1" xfId="159"/>
    <cellStyle name="_Model_RAB_MRSK_svod_UPDATE.46TE.2011.TO.1.2" xfId="160"/>
    <cellStyle name="_Model_RAB_MRSK_svod_UPDATE.BALANCE.WARM.2011YEAR.TO.1.1" xfId="161"/>
    <cellStyle name="_Model_RAB_MRSK_svod_UPDATE.BALANCE.WARM.2011YEAR.TO.1.1_46TE.2011(v1.0)" xfId="162"/>
    <cellStyle name="_Model_RAB_MRSK_svod_UPDATE.BALANCE.WARM.2011YEAR.TO.1.1_INDEX.STATION.2012(v1.0)_" xfId="163"/>
    <cellStyle name="_Model_RAB_MRSK_svod_UPDATE.BALANCE.WARM.2011YEAR.TO.1.1_INDEX.STATION.2012(v2.0)" xfId="164"/>
    <cellStyle name="_Model_RAB_MRSK_svod_UPDATE.BALANCE.WARM.2011YEAR.TO.1.1_INDEX.STATION.2012(v2.1)" xfId="165"/>
    <cellStyle name="_Model_RAB_MRSK_svod_UPDATE.BALANCE.WARM.2011YEAR.TO.1.1_OREP.KU.2011.MONTHLY.02(v1.1)" xfId="166"/>
    <cellStyle name="_Model_RAB_MRSK_svod_UPDATE.BALANCE.WARM.2011YEAR.TO.1.1_TEPLO.PREDEL.2012.M(v1.1)_test" xfId="167"/>
    <cellStyle name="_Model_RAB_MRSK_svod_UPDATE.NADB.JNVLS.APTEKA.2011.TO.1.3.4" xfId="168"/>
    <cellStyle name="_Model_RAB_MRSK_svod_Книга2_PR.PROG.WARM.NOTCOMBI.2012.2.16_v1.4(04.04.11) " xfId="169"/>
    <cellStyle name="_Plug" xfId="170"/>
    <cellStyle name="_Plug_4DNS.UPDATE.EXAMPLE" xfId="171"/>
    <cellStyle name="_TSET.NET.2010.варианты расчета_min_max_ГК_03.09.09 RAB" xfId="172"/>
    <cellStyle name="_Анализ Долговой позиции на 2005 г" xfId="173"/>
    <cellStyle name="_бизнес-план на 2005 год" xfId="174"/>
    <cellStyle name="_БП-2005 КЭГ" xfId="175"/>
    <cellStyle name="_Бюджет2006_ПОКАЗАТЕЛИ СВОДНЫЕ" xfId="176"/>
    <cellStyle name="_Вводы 2008-2012 Колэнерго" xfId="177"/>
    <cellStyle name="_ВО ОП ТЭС-ОТ- 2007" xfId="178"/>
    <cellStyle name="_ВО ОП ТЭС-ОТ- 2007_Новая инструкция1_фст" xfId="179"/>
    <cellStyle name="_ВФ ОАО ТЭС-ОТ- 2009" xfId="180"/>
    <cellStyle name="_ВФ ОАО ТЭС-ОТ- 2009_Новая инструкция1_фст" xfId="181"/>
    <cellStyle name="_выручка по присоединениям2" xfId="182"/>
    <cellStyle name="_выручка по присоединениям2 2" xfId="183"/>
    <cellStyle name="_выручка по присоединениям2_Новая инструкция1_фст" xfId="184"/>
    <cellStyle name="_Договор аренды ЯЭ с разбивкой" xfId="185"/>
    <cellStyle name="_Договор аренды ЯЭ с разбивкой_Новая инструкция1_фст" xfId="186"/>
    <cellStyle name="_Защита ФЗП" xfId="187"/>
    <cellStyle name="_инвест" xfId="188"/>
    <cellStyle name="_ИП 17032006" xfId="189"/>
    <cellStyle name="_ИП СО 2006-2010 отпр 22 01 07" xfId="190"/>
    <cellStyle name="_Исходные данные для модели" xfId="191"/>
    <cellStyle name="_Исходные данные для модели 2" xfId="192"/>
    <cellStyle name="_Исходные данные для модели_Новая инструкция1_фст" xfId="193"/>
    <cellStyle name="_Книга1" xfId="194"/>
    <cellStyle name="_Консолидация-2008-проект-new" xfId="195"/>
    <cellStyle name="_Копия Прил 2(Показатели ИП)" xfId="196"/>
    <cellStyle name="_мин_макс_24.09.2009_ГК" xfId="197"/>
    <cellStyle name="_МОДЕЛЬ_1 (2)" xfId="198"/>
    <cellStyle name="_МОДЕЛЬ_1 (2) 2" xfId="199"/>
    <cellStyle name="_МОДЕЛЬ_1 (2) 2_OREP.KU.2011.MONTHLY.02(v0.1)" xfId="200"/>
    <cellStyle name="_МОДЕЛЬ_1 (2) 2_OREP.KU.2011.MONTHLY.02(v0.4)" xfId="201"/>
    <cellStyle name="_МОДЕЛЬ_1 (2) 2_OREP.KU.2011.MONTHLY.11(v1.4)" xfId="202"/>
    <cellStyle name="_МОДЕЛЬ_1 (2) 2_UPDATE.OREP.KU.2011.MONTHLY.02.TO.1.2" xfId="203"/>
    <cellStyle name="_МОДЕЛЬ_1 (2) 3" xfId="204"/>
    <cellStyle name="_МОДЕЛЬ_1 (2) Псков max затраты ПЭ сценарные Холдинга ( конечн.19,8)" xfId="205"/>
    <cellStyle name="_МОДЕЛЬ_1 (2) Псков max затраты ПЭ сценарные Холдинга ( конечн.19,8) 2" xfId="206"/>
    <cellStyle name="_МОДЕЛЬ_1 (2)_46EE.2011(v1.0)" xfId="207"/>
    <cellStyle name="_МОДЕЛЬ_1 (2)_46EE.2011(v1.0)_46TE.2011(v1.0)" xfId="208"/>
    <cellStyle name="_МОДЕЛЬ_1 (2)_46EE.2011(v1.0)_INDEX.STATION.2012(v1.0)_" xfId="209"/>
    <cellStyle name="_МОДЕЛЬ_1 (2)_46EE.2011(v1.0)_INDEX.STATION.2012(v2.0)" xfId="210"/>
    <cellStyle name="_МОДЕЛЬ_1 (2)_46EE.2011(v1.0)_INDEX.STATION.2012(v2.1)" xfId="211"/>
    <cellStyle name="_МОДЕЛЬ_1 (2)_46EE.2011(v1.0)_TEPLO.PREDEL.2012.M(v1.1)_test" xfId="212"/>
    <cellStyle name="_МОДЕЛЬ_1 (2)_46EE.2011(v1.2)" xfId="213"/>
    <cellStyle name="_МОДЕЛЬ_1 (2)_46EP.2011(v2.0)" xfId="214"/>
    <cellStyle name="_МОДЕЛЬ_1 (2)_46EP.2012(v0.1)" xfId="215"/>
    <cellStyle name="_МОДЕЛЬ_1 (2)_46TE.2011(v1.0)" xfId="216"/>
    <cellStyle name="_МОДЕЛЬ_1 (2)_4DNS.UPDATE.EXAMPLE" xfId="217"/>
    <cellStyle name="_МОДЕЛЬ_1 (2)_ARMRAZR" xfId="218"/>
    <cellStyle name="_МОДЕЛЬ_1 (2)_BALANCE.WARM.2010.FACT(v1.0)" xfId="219"/>
    <cellStyle name="_МОДЕЛЬ_1 (2)_BALANCE.WARM.2010.PLAN" xfId="220"/>
    <cellStyle name="_МОДЕЛЬ_1 (2)_BALANCE.WARM.2011YEAR(v0.7)" xfId="221"/>
    <cellStyle name="_МОДЕЛЬ_1 (2)_BALANCE.WARM.2011YEAR.NEW.UPDATE.SCHEME" xfId="222"/>
    <cellStyle name="_МОДЕЛЬ_1 (2)_CALC.NORMATIV.KU(v0.2)" xfId="223"/>
    <cellStyle name="_МОДЕЛЬ_1 (2)_EE.2REK.P2011.4.78(v0.3)" xfId="224"/>
    <cellStyle name="_МОДЕЛЬ_1 (2)_FORM3.REG(v1.0)" xfId="225"/>
    <cellStyle name="_МОДЕЛЬ_1 (2)_FORM910.2012(v1.1)" xfId="226"/>
    <cellStyle name="_МОДЕЛЬ_1 (2)_INVEST.EE.PLAN.4.78(v0.1)" xfId="227"/>
    <cellStyle name="_МОДЕЛЬ_1 (2)_INVEST.EE.PLAN.4.78(v0.3)" xfId="228"/>
    <cellStyle name="_МОДЕЛЬ_1 (2)_INVEST.EE.PLAN.4.78(v1.0)" xfId="229"/>
    <cellStyle name="_МОДЕЛЬ_1 (2)_INVEST.PLAN.4.78(v0.1)" xfId="230"/>
    <cellStyle name="_МОДЕЛЬ_1 (2)_INVEST.WARM.PLAN.4.78(v0.1)" xfId="231"/>
    <cellStyle name="_МОДЕЛЬ_1 (2)_INVEST_WARM_PLAN" xfId="232"/>
    <cellStyle name="_МОДЕЛЬ_1 (2)_NADB.JNVLP.APTEKA.2012(v1.0)_21_02_12" xfId="233"/>
    <cellStyle name="_МОДЕЛЬ_1 (2)_NADB.JNVLS.APTEKA.2011(v1.3.3)" xfId="234"/>
    <cellStyle name="_МОДЕЛЬ_1 (2)_NADB.JNVLS.APTEKA.2011(v1.3.3)_46TE.2011(v1.0)" xfId="235"/>
    <cellStyle name="_МОДЕЛЬ_1 (2)_NADB.JNVLS.APTEKA.2011(v1.3.3)_INDEX.STATION.2012(v1.0)_" xfId="236"/>
    <cellStyle name="_МОДЕЛЬ_1 (2)_NADB.JNVLS.APTEKA.2011(v1.3.3)_INDEX.STATION.2012(v2.0)" xfId="237"/>
    <cellStyle name="_МОДЕЛЬ_1 (2)_NADB.JNVLS.APTEKA.2011(v1.3.3)_INDEX.STATION.2012(v2.1)" xfId="238"/>
    <cellStyle name="_МОДЕЛЬ_1 (2)_NADB.JNVLS.APTEKA.2011(v1.3.3)_TEPLO.PREDEL.2012.M(v1.1)_test" xfId="239"/>
    <cellStyle name="_МОДЕЛЬ_1 (2)_NADB.JNVLS.APTEKA.2011(v1.3.4)" xfId="240"/>
    <cellStyle name="_МОДЕЛЬ_1 (2)_NADB.JNVLS.APTEKA.2011(v1.3.4)_46TE.2011(v1.0)" xfId="241"/>
    <cellStyle name="_МОДЕЛЬ_1 (2)_NADB.JNVLS.APTEKA.2011(v1.3.4)_INDEX.STATION.2012(v1.0)_" xfId="242"/>
    <cellStyle name="_МОДЕЛЬ_1 (2)_NADB.JNVLS.APTEKA.2011(v1.3.4)_INDEX.STATION.2012(v2.0)" xfId="243"/>
    <cellStyle name="_МОДЕЛЬ_1 (2)_NADB.JNVLS.APTEKA.2011(v1.3.4)_INDEX.STATION.2012(v2.1)" xfId="244"/>
    <cellStyle name="_МОДЕЛЬ_1 (2)_NADB.JNVLS.APTEKA.2011(v1.3.4)_TEPLO.PREDEL.2012.M(v1.1)_test" xfId="245"/>
    <cellStyle name="_МОДЕЛЬ_1 (2)_PASSPORT.TEPLO.PROIZV(v2.1)" xfId="246"/>
    <cellStyle name="_МОДЕЛЬ_1 (2)_PR.PROG.WARM.NOTCOMBI.2012.2.16_v1.4(04.04.11) " xfId="247"/>
    <cellStyle name="_МОДЕЛЬ_1 (2)_PREDEL.JKH.UTV.2011(v1.0.1)" xfId="248"/>
    <cellStyle name="_МОДЕЛЬ_1 (2)_PREDEL.JKH.UTV.2011(v1.0.1)_46TE.2011(v1.0)" xfId="249"/>
    <cellStyle name="_МОДЕЛЬ_1 (2)_PREDEL.JKH.UTV.2011(v1.0.1)_INDEX.STATION.2012(v1.0)_" xfId="250"/>
    <cellStyle name="_МОДЕЛЬ_1 (2)_PREDEL.JKH.UTV.2011(v1.0.1)_INDEX.STATION.2012(v2.0)" xfId="251"/>
    <cellStyle name="_МОДЕЛЬ_1 (2)_PREDEL.JKH.UTV.2011(v1.0.1)_INDEX.STATION.2012(v2.1)" xfId="252"/>
    <cellStyle name="_МОДЕЛЬ_1 (2)_PREDEL.JKH.UTV.2011(v1.0.1)_TEPLO.PREDEL.2012.M(v1.1)_test" xfId="253"/>
    <cellStyle name="_МОДЕЛЬ_1 (2)_PREDEL.JKH.UTV.2011(v1.1)" xfId="254"/>
    <cellStyle name="_МОДЕЛЬ_1 (2)_REP.BLR.2012(v1.0)" xfId="255"/>
    <cellStyle name="_МОДЕЛЬ_1 (2)_TEPLO.PREDEL.2012.M(v1.1)" xfId="256"/>
    <cellStyle name="_МОДЕЛЬ_1 (2)_TEST.TEMPLATE" xfId="257"/>
    <cellStyle name="_МОДЕЛЬ_1 (2)_UPDATE.46EE.2011.TO.1.1" xfId="258"/>
    <cellStyle name="_МОДЕЛЬ_1 (2)_UPDATE.46TE.2011.TO.1.1" xfId="259"/>
    <cellStyle name="_МОДЕЛЬ_1 (2)_UPDATE.46TE.2011.TO.1.2" xfId="260"/>
    <cellStyle name="_МОДЕЛЬ_1 (2)_UPDATE.BALANCE.WARM.2011YEAR.TO.1.1" xfId="261"/>
    <cellStyle name="_МОДЕЛЬ_1 (2)_UPDATE.BALANCE.WARM.2011YEAR.TO.1.1_46TE.2011(v1.0)" xfId="262"/>
    <cellStyle name="_МОДЕЛЬ_1 (2)_UPDATE.BALANCE.WARM.2011YEAR.TO.1.1_INDEX.STATION.2012(v1.0)_" xfId="263"/>
    <cellStyle name="_МОДЕЛЬ_1 (2)_UPDATE.BALANCE.WARM.2011YEAR.TO.1.1_INDEX.STATION.2012(v2.0)" xfId="264"/>
    <cellStyle name="_МОДЕЛЬ_1 (2)_UPDATE.BALANCE.WARM.2011YEAR.TO.1.1_INDEX.STATION.2012(v2.1)" xfId="265"/>
    <cellStyle name="_МОДЕЛЬ_1 (2)_UPDATE.BALANCE.WARM.2011YEAR.TO.1.1_OREP.KU.2011.MONTHLY.02(v1.1)" xfId="266"/>
    <cellStyle name="_МОДЕЛЬ_1 (2)_UPDATE.BALANCE.WARM.2011YEAR.TO.1.1_TEPLO.PREDEL.2012.M(v1.1)_test" xfId="267"/>
    <cellStyle name="_МОДЕЛЬ_1 (2)_UPDATE.NADB.JNVLS.APTEKA.2011.TO.1.3.4" xfId="268"/>
    <cellStyle name="_МОДЕЛЬ_1 (2)_Книга2_PR.PROG.WARM.NOTCOMBI.2012.2.16_v1.4(04.04.11) " xfId="269"/>
    <cellStyle name="_НВВ 2009 постатейно свод по филиалам_09_02_09" xfId="270"/>
    <cellStyle name="_НВВ 2009 постатейно свод по филиалам_09_02_09 2" xfId="271"/>
    <cellStyle name="_НВВ 2009 постатейно свод по филиалам_09_02_09_Новая инструкция1_фст" xfId="272"/>
    <cellStyle name="_НВВ 2009 постатейно свод по филиалам_для Валентина" xfId="273"/>
    <cellStyle name="_НВВ 2009 постатейно свод по филиалам_для Валентина 2" xfId="274"/>
    <cellStyle name="_НВВ 2009 постатейно свод по филиалам_для Валентина_Новая инструкция1_фст" xfId="275"/>
    <cellStyle name="_Омск" xfId="276"/>
    <cellStyle name="_Омск 2" xfId="277"/>
    <cellStyle name="_Омск_Новая инструкция1_фст" xfId="278"/>
    <cellStyle name="_ОТ ИД 2009" xfId="279"/>
    <cellStyle name="_ОТ ИД 2009_Новая инструкция1_фст" xfId="280"/>
    <cellStyle name="_пр 5 тариф RAB" xfId="281"/>
    <cellStyle name="_пр 5 тариф RAB 2" xfId="282"/>
    <cellStyle name="_пр 5 тариф RAB 2_OREP.KU.2011.MONTHLY.02(v0.1)" xfId="283"/>
    <cellStyle name="_пр 5 тариф RAB 2_OREP.KU.2011.MONTHLY.02(v0.4)" xfId="284"/>
    <cellStyle name="_пр 5 тариф RAB 2_OREP.KU.2011.MONTHLY.11(v1.4)" xfId="285"/>
    <cellStyle name="_пр 5 тариф RAB 2_UPDATE.OREP.KU.2011.MONTHLY.02.TO.1.2" xfId="286"/>
    <cellStyle name="_пр 5 тариф RAB 3" xfId="287"/>
    <cellStyle name="_пр 5 тариф RAB_46EE.2011(v1.0)" xfId="288"/>
    <cellStyle name="_пр 5 тариф RAB_46EE.2011(v1.0)_46TE.2011(v1.0)" xfId="289"/>
    <cellStyle name="_пр 5 тариф RAB_46EE.2011(v1.0)_INDEX.STATION.2012(v1.0)_" xfId="290"/>
    <cellStyle name="_пр 5 тариф RAB_46EE.2011(v1.0)_INDEX.STATION.2012(v2.0)" xfId="291"/>
    <cellStyle name="_пр 5 тариф RAB_46EE.2011(v1.0)_INDEX.STATION.2012(v2.1)" xfId="292"/>
    <cellStyle name="_пр 5 тариф RAB_46EE.2011(v1.0)_TEPLO.PREDEL.2012.M(v1.1)_test" xfId="293"/>
    <cellStyle name="_пр 5 тариф RAB_46EE.2011(v1.2)" xfId="294"/>
    <cellStyle name="_пр 5 тариф RAB_46EP.2011(v2.0)" xfId="295"/>
    <cellStyle name="_пр 5 тариф RAB_46EP.2012(v0.1)" xfId="296"/>
    <cellStyle name="_пр 5 тариф RAB_46TE.2011(v1.0)" xfId="297"/>
    <cellStyle name="_пр 5 тариф RAB_4DNS.UPDATE.EXAMPLE" xfId="298"/>
    <cellStyle name="_пр 5 тариф RAB_ARMRAZR" xfId="299"/>
    <cellStyle name="_пр 5 тариф RAB_BALANCE.WARM.2010.FACT(v1.0)" xfId="300"/>
    <cellStyle name="_пр 5 тариф RAB_BALANCE.WARM.2010.PLAN" xfId="301"/>
    <cellStyle name="_пр 5 тариф RAB_BALANCE.WARM.2011YEAR(v0.7)" xfId="302"/>
    <cellStyle name="_пр 5 тариф RAB_BALANCE.WARM.2011YEAR.NEW.UPDATE.SCHEME" xfId="303"/>
    <cellStyle name="_пр 5 тариф RAB_CALC.NORMATIV.KU(v0.2)" xfId="304"/>
    <cellStyle name="_пр 5 тариф RAB_EE.2REK.P2011.4.78(v0.3)" xfId="305"/>
    <cellStyle name="_пр 5 тариф RAB_FORM3.REG(v1.0)" xfId="306"/>
    <cellStyle name="_пр 5 тариф RAB_FORM910.2012(v1.1)" xfId="307"/>
    <cellStyle name="_пр 5 тариф RAB_INVEST.EE.PLAN.4.78(v0.1)" xfId="308"/>
    <cellStyle name="_пр 5 тариф RAB_INVEST.EE.PLAN.4.78(v0.3)" xfId="309"/>
    <cellStyle name="_пр 5 тариф RAB_INVEST.EE.PLAN.4.78(v1.0)" xfId="310"/>
    <cellStyle name="_пр 5 тариф RAB_INVEST.PLAN.4.78(v0.1)" xfId="311"/>
    <cellStyle name="_пр 5 тариф RAB_INVEST.WARM.PLAN.4.78(v0.1)" xfId="312"/>
    <cellStyle name="_пр 5 тариф RAB_INVEST_WARM_PLAN" xfId="313"/>
    <cellStyle name="_пр 5 тариф RAB_NADB.JNVLP.APTEKA.2012(v1.0)_21_02_12" xfId="314"/>
    <cellStyle name="_пр 5 тариф RAB_NADB.JNVLS.APTEKA.2011(v1.3.3)" xfId="315"/>
    <cellStyle name="_пр 5 тариф RAB_NADB.JNVLS.APTEKA.2011(v1.3.3)_46TE.2011(v1.0)" xfId="316"/>
    <cellStyle name="_пр 5 тариф RAB_NADB.JNVLS.APTEKA.2011(v1.3.3)_INDEX.STATION.2012(v1.0)_" xfId="317"/>
    <cellStyle name="_пр 5 тариф RAB_NADB.JNVLS.APTEKA.2011(v1.3.3)_INDEX.STATION.2012(v2.0)" xfId="318"/>
    <cellStyle name="_пр 5 тариф RAB_NADB.JNVLS.APTEKA.2011(v1.3.3)_INDEX.STATION.2012(v2.1)" xfId="319"/>
    <cellStyle name="_пр 5 тариф RAB_NADB.JNVLS.APTEKA.2011(v1.3.3)_TEPLO.PREDEL.2012.M(v1.1)_test" xfId="320"/>
    <cellStyle name="_пр 5 тариф RAB_NADB.JNVLS.APTEKA.2011(v1.3.4)" xfId="321"/>
    <cellStyle name="_пр 5 тариф RAB_NADB.JNVLS.APTEKA.2011(v1.3.4)_46TE.2011(v1.0)" xfId="322"/>
    <cellStyle name="_пр 5 тариф RAB_NADB.JNVLS.APTEKA.2011(v1.3.4)_INDEX.STATION.2012(v1.0)_" xfId="323"/>
    <cellStyle name="_пр 5 тариф RAB_NADB.JNVLS.APTEKA.2011(v1.3.4)_INDEX.STATION.2012(v2.0)" xfId="324"/>
    <cellStyle name="_пр 5 тариф RAB_NADB.JNVLS.APTEKA.2011(v1.3.4)_INDEX.STATION.2012(v2.1)" xfId="325"/>
    <cellStyle name="_пр 5 тариф RAB_NADB.JNVLS.APTEKA.2011(v1.3.4)_TEPLO.PREDEL.2012.M(v1.1)_test" xfId="326"/>
    <cellStyle name="_пр 5 тариф RAB_PASSPORT.TEPLO.PROIZV(v2.1)" xfId="327"/>
    <cellStyle name="_пр 5 тариф RAB_PR.PROG.WARM.NOTCOMBI.2012.2.16_v1.4(04.04.11) " xfId="328"/>
    <cellStyle name="_пр 5 тариф RAB_PREDEL.JKH.UTV.2011(v1.0.1)" xfId="329"/>
    <cellStyle name="_пр 5 тариф RAB_PREDEL.JKH.UTV.2011(v1.0.1)_46TE.2011(v1.0)" xfId="330"/>
    <cellStyle name="_пр 5 тариф RAB_PREDEL.JKH.UTV.2011(v1.0.1)_INDEX.STATION.2012(v1.0)_" xfId="331"/>
    <cellStyle name="_пр 5 тариф RAB_PREDEL.JKH.UTV.2011(v1.0.1)_INDEX.STATION.2012(v2.0)" xfId="332"/>
    <cellStyle name="_пр 5 тариф RAB_PREDEL.JKH.UTV.2011(v1.0.1)_INDEX.STATION.2012(v2.1)" xfId="333"/>
    <cellStyle name="_пр 5 тариф RAB_PREDEL.JKH.UTV.2011(v1.0.1)_TEPLO.PREDEL.2012.M(v1.1)_test" xfId="334"/>
    <cellStyle name="_пр 5 тариф RAB_PREDEL.JKH.UTV.2011(v1.1)" xfId="335"/>
    <cellStyle name="_пр 5 тариф RAB_REP.BLR.2012(v1.0)" xfId="336"/>
    <cellStyle name="_пр 5 тариф RAB_TEPLO.PREDEL.2012.M(v1.1)" xfId="337"/>
    <cellStyle name="_пр 5 тариф RAB_TEST.TEMPLATE" xfId="338"/>
    <cellStyle name="_пр 5 тариф RAB_UPDATE.46EE.2011.TO.1.1" xfId="339"/>
    <cellStyle name="_пр 5 тариф RAB_UPDATE.46TE.2011.TO.1.1" xfId="340"/>
    <cellStyle name="_пр 5 тариф RAB_UPDATE.46TE.2011.TO.1.2" xfId="341"/>
    <cellStyle name="_пр 5 тариф RAB_UPDATE.BALANCE.WARM.2011YEAR.TO.1.1" xfId="342"/>
    <cellStyle name="_пр 5 тариф RAB_UPDATE.BALANCE.WARM.2011YEAR.TO.1.1_46TE.2011(v1.0)" xfId="343"/>
    <cellStyle name="_пр 5 тариф RAB_UPDATE.BALANCE.WARM.2011YEAR.TO.1.1_INDEX.STATION.2012(v1.0)_" xfId="344"/>
    <cellStyle name="_пр 5 тариф RAB_UPDATE.BALANCE.WARM.2011YEAR.TO.1.1_INDEX.STATION.2012(v2.0)" xfId="345"/>
    <cellStyle name="_пр 5 тариф RAB_UPDATE.BALANCE.WARM.2011YEAR.TO.1.1_INDEX.STATION.2012(v2.1)" xfId="346"/>
    <cellStyle name="_пр 5 тариф RAB_UPDATE.BALANCE.WARM.2011YEAR.TO.1.1_OREP.KU.2011.MONTHLY.02(v1.1)" xfId="347"/>
    <cellStyle name="_пр 5 тариф RAB_UPDATE.BALANCE.WARM.2011YEAR.TO.1.1_TEPLO.PREDEL.2012.M(v1.1)_test" xfId="348"/>
    <cellStyle name="_пр 5 тариф RAB_UPDATE.NADB.JNVLS.APTEKA.2011.TO.1.3.4" xfId="349"/>
    <cellStyle name="_пр 5 тариф RAB_Книга2_PR.PROG.WARM.NOTCOMBI.2012.2.16_v1.4(04.04.11) " xfId="350"/>
    <cellStyle name="_пр 6 финпроекция" xfId="351"/>
    <cellStyle name="_Предожение _ДБП_2009 г ( согласованные БП)  (2)" xfId="352"/>
    <cellStyle name="_Предожение _ДБП_2009 г ( согласованные БП)  (2) 2" xfId="353"/>
    <cellStyle name="_Предожение _ДБП_2009 г ( согласованные БП)  (2)_Новая инструкция1_фст" xfId="354"/>
    <cellStyle name="_Прил1-1 (МГИ) (Дубинину) 22 01 07" xfId="355"/>
    <cellStyle name="_Приложение 1 ИП на 2005" xfId="356"/>
    <cellStyle name="_Приложение 2 0806 факт" xfId="357"/>
    <cellStyle name="_Приложение 8 ИП на 2005 для РАО ОКС" xfId="358"/>
    <cellStyle name="_Приложение МТС-3-КС" xfId="359"/>
    <cellStyle name="_Приложение МТС-3-КС 2" xfId="360"/>
    <cellStyle name="_Приложение МТС-3-КС_Новая инструкция1_фст" xfId="361"/>
    <cellStyle name="_Приложение-МТС--2-1" xfId="362"/>
    <cellStyle name="_Приложение-МТС--2-1 2" xfId="363"/>
    <cellStyle name="_Приложение-МТС--2-1_Новая инструкция1_фст" xfId="364"/>
    <cellStyle name="_Программа СО 7-09 для СД от 29 марта" xfId="365"/>
    <cellStyle name="_Расчет RAB_22072008" xfId="366"/>
    <cellStyle name="_Расчет RAB_22072008 2" xfId="367"/>
    <cellStyle name="_Расчет RAB_22072008 2_OREP.KU.2011.MONTHLY.02(v0.1)" xfId="368"/>
    <cellStyle name="_Расчет RAB_22072008 2_OREP.KU.2011.MONTHLY.02(v0.4)" xfId="369"/>
    <cellStyle name="_Расчет RAB_22072008 2_OREP.KU.2011.MONTHLY.11(v1.4)" xfId="370"/>
    <cellStyle name="_Расчет RAB_22072008 2_UPDATE.OREP.KU.2011.MONTHLY.02.TO.1.2" xfId="371"/>
    <cellStyle name="_Расчет RAB_22072008 3" xfId="372"/>
    <cellStyle name="_Расчет RAB_22072008_46EE.2011(v1.0)" xfId="373"/>
    <cellStyle name="_Расчет RAB_22072008_46EE.2011(v1.0)_46TE.2011(v1.0)" xfId="374"/>
    <cellStyle name="_Расчет RAB_22072008_46EE.2011(v1.0)_INDEX.STATION.2012(v1.0)_" xfId="375"/>
    <cellStyle name="_Расчет RAB_22072008_46EE.2011(v1.0)_INDEX.STATION.2012(v2.0)" xfId="376"/>
    <cellStyle name="_Расчет RAB_22072008_46EE.2011(v1.0)_INDEX.STATION.2012(v2.1)" xfId="377"/>
    <cellStyle name="_Расчет RAB_22072008_46EE.2011(v1.0)_TEPLO.PREDEL.2012.M(v1.1)_test" xfId="378"/>
    <cellStyle name="_Расчет RAB_22072008_46EE.2011(v1.2)" xfId="379"/>
    <cellStyle name="_Расчет RAB_22072008_46EP.2011(v2.0)" xfId="380"/>
    <cellStyle name="_Расчет RAB_22072008_46EP.2012(v0.1)" xfId="381"/>
    <cellStyle name="_Расчет RAB_22072008_46TE.2011(v1.0)" xfId="382"/>
    <cellStyle name="_Расчет RAB_22072008_4DNS.UPDATE.EXAMPLE" xfId="383"/>
    <cellStyle name="_Расчет RAB_22072008_ARMRAZR" xfId="384"/>
    <cellStyle name="_Расчет RAB_22072008_BALANCE.WARM.2010.FACT(v1.0)" xfId="385"/>
    <cellStyle name="_Расчет RAB_22072008_BALANCE.WARM.2010.PLAN" xfId="386"/>
    <cellStyle name="_Расчет RAB_22072008_BALANCE.WARM.2011YEAR(v0.7)" xfId="387"/>
    <cellStyle name="_Расчет RAB_22072008_BALANCE.WARM.2011YEAR.NEW.UPDATE.SCHEME" xfId="388"/>
    <cellStyle name="_Расчет RAB_22072008_CALC.NORMATIV.KU(v0.2)" xfId="389"/>
    <cellStyle name="_Расчет RAB_22072008_EE.2REK.P2011.4.78(v0.3)" xfId="390"/>
    <cellStyle name="_Расчет RAB_22072008_FORM3.REG(v1.0)" xfId="391"/>
    <cellStyle name="_Расчет RAB_22072008_FORM910.2012(v1.1)" xfId="392"/>
    <cellStyle name="_Расчет RAB_22072008_INVEST.EE.PLAN.4.78(v0.1)" xfId="393"/>
    <cellStyle name="_Расчет RAB_22072008_INVEST.EE.PLAN.4.78(v0.3)" xfId="394"/>
    <cellStyle name="_Расчет RAB_22072008_INVEST.EE.PLAN.4.78(v1.0)" xfId="395"/>
    <cellStyle name="_Расчет RAB_22072008_INVEST.PLAN.4.78(v0.1)" xfId="396"/>
    <cellStyle name="_Расчет RAB_22072008_INVEST.WARM.PLAN.4.78(v0.1)" xfId="397"/>
    <cellStyle name="_Расчет RAB_22072008_INVEST_WARM_PLAN" xfId="398"/>
    <cellStyle name="_Расчет RAB_22072008_NADB.JNVLP.APTEKA.2012(v1.0)_21_02_12" xfId="399"/>
    <cellStyle name="_Расчет RAB_22072008_NADB.JNVLS.APTEKA.2011(v1.3.3)" xfId="400"/>
    <cellStyle name="_Расчет RAB_22072008_NADB.JNVLS.APTEKA.2011(v1.3.3)_46TE.2011(v1.0)" xfId="401"/>
    <cellStyle name="_Расчет RAB_22072008_NADB.JNVLS.APTEKA.2011(v1.3.3)_INDEX.STATION.2012(v1.0)_" xfId="402"/>
    <cellStyle name="_Расчет RAB_22072008_NADB.JNVLS.APTEKA.2011(v1.3.3)_INDEX.STATION.2012(v2.0)" xfId="403"/>
    <cellStyle name="_Расчет RAB_22072008_NADB.JNVLS.APTEKA.2011(v1.3.3)_INDEX.STATION.2012(v2.1)" xfId="404"/>
    <cellStyle name="_Расчет RAB_22072008_NADB.JNVLS.APTEKA.2011(v1.3.3)_TEPLO.PREDEL.2012.M(v1.1)_test" xfId="405"/>
    <cellStyle name="_Расчет RAB_22072008_NADB.JNVLS.APTEKA.2011(v1.3.4)" xfId="406"/>
    <cellStyle name="_Расчет RAB_22072008_NADB.JNVLS.APTEKA.2011(v1.3.4)_46TE.2011(v1.0)" xfId="407"/>
    <cellStyle name="_Расчет RAB_22072008_NADB.JNVLS.APTEKA.2011(v1.3.4)_INDEX.STATION.2012(v1.0)_" xfId="408"/>
    <cellStyle name="_Расчет RAB_22072008_NADB.JNVLS.APTEKA.2011(v1.3.4)_INDEX.STATION.2012(v2.0)" xfId="409"/>
    <cellStyle name="_Расчет RAB_22072008_NADB.JNVLS.APTEKA.2011(v1.3.4)_INDEX.STATION.2012(v2.1)" xfId="410"/>
    <cellStyle name="_Расчет RAB_22072008_NADB.JNVLS.APTEKA.2011(v1.3.4)_TEPLO.PREDEL.2012.M(v1.1)_test" xfId="411"/>
    <cellStyle name="_Расчет RAB_22072008_PASSPORT.TEPLO.PROIZV(v2.1)" xfId="412"/>
    <cellStyle name="_Расчет RAB_22072008_PR.PROG.WARM.NOTCOMBI.2012.2.16_v1.4(04.04.11) " xfId="413"/>
    <cellStyle name="_Расчет RAB_22072008_PREDEL.JKH.UTV.2011(v1.0.1)" xfId="414"/>
    <cellStyle name="_Расчет RAB_22072008_PREDEL.JKH.UTV.2011(v1.0.1)_46TE.2011(v1.0)" xfId="415"/>
    <cellStyle name="_Расчет RAB_22072008_PREDEL.JKH.UTV.2011(v1.0.1)_INDEX.STATION.2012(v1.0)_" xfId="416"/>
    <cellStyle name="_Расчет RAB_22072008_PREDEL.JKH.UTV.2011(v1.0.1)_INDEX.STATION.2012(v2.0)" xfId="417"/>
    <cellStyle name="_Расчет RAB_22072008_PREDEL.JKH.UTV.2011(v1.0.1)_INDEX.STATION.2012(v2.1)" xfId="418"/>
    <cellStyle name="_Расчет RAB_22072008_PREDEL.JKH.UTV.2011(v1.0.1)_TEPLO.PREDEL.2012.M(v1.1)_test" xfId="419"/>
    <cellStyle name="_Расчет RAB_22072008_PREDEL.JKH.UTV.2011(v1.1)" xfId="420"/>
    <cellStyle name="_Расчет RAB_22072008_REP.BLR.2012(v1.0)" xfId="421"/>
    <cellStyle name="_Расчет RAB_22072008_TEPLO.PREDEL.2012.M(v1.1)" xfId="422"/>
    <cellStyle name="_Расчет RAB_22072008_TEST.TEMPLATE" xfId="423"/>
    <cellStyle name="_Расчет RAB_22072008_UPDATE.46EE.2011.TO.1.1" xfId="424"/>
    <cellStyle name="_Расчет RAB_22072008_UPDATE.46TE.2011.TO.1.1" xfId="425"/>
    <cellStyle name="_Расчет RAB_22072008_UPDATE.46TE.2011.TO.1.2" xfId="426"/>
    <cellStyle name="_Расчет RAB_22072008_UPDATE.BALANCE.WARM.2011YEAR.TO.1.1" xfId="427"/>
    <cellStyle name="_Расчет RAB_22072008_UPDATE.BALANCE.WARM.2011YEAR.TO.1.1_46TE.2011(v1.0)" xfId="428"/>
    <cellStyle name="_Расчет RAB_22072008_UPDATE.BALANCE.WARM.2011YEAR.TO.1.1_INDEX.STATION.2012(v1.0)_" xfId="429"/>
    <cellStyle name="_Расчет RAB_22072008_UPDATE.BALANCE.WARM.2011YEAR.TO.1.1_INDEX.STATION.2012(v2.0)" xfId="430"/>
    <cellStyle name="_Расчет RAB_22072008_UPDATE.BALANCE.WARM.2011YEAR.TO.1.1_INDEX.STATION.2012(v2.1)" xfId="431"/>
    <cellStyle name="_Расчет RAB_22072008_UPDATE.BALANCE.WARM.2011YEAR.TO.1.1_OREP.KU.2011.MONTHLY.02(v1.1)" xfId="432"/>
    <cellStyle name="_Расчет RAB_22072008_UPDATE.BALANCE.WARM.2011YEAR.TO.1.1_TEPLO.PREDEL.2012.M(v1.1)_test" xfId="433"/>
    <cellStyle name="_Расчет RAB_22072008_UPDATE.NADB.JNVLS.APTEKA.2011.TO.1.3.4" xfId="434"/>
    <cellStyle name="_Расчет RAB_22072008_Книга2_PR.PROG.WARM.NOTCOMBI.2012.2.16_v1.4(04.04.11) " xfId="435"/>
    <cellStyle name="_Расчет RAB_Лен и МОЭСК_с 2010 года_14.04.2009_со сглаж_version 3.0_без ФСК" xfId="436"/>
    <cellStyle name="_Расчет RAB_Лен и МОЭСК_с 2010 года_14.04.2009_со сглаж_version 3.0_без ФСК 2" xfId="437"/>
    <cellStyle name="_Расчет RAB_Лен и МОЭСК_с 2010 года_14.04.2009_со сглаж_version 3.0_без ФСК 2_OREP.KU.2011.MONTHLY.02(v0.1)" xfId="438"/>
    <cellStyle name="_Расчет RAB_Лен и МОЭСК_с 2010 года_14.04.2009_со сглаж_version 3.0_без ФСК 2_OREP.KU.2011.MONTHLY.02(v0.4)" xfId="439"/>
    <cellStyle name="_Расчет RAB_Лен и МОЭСК_с 2010 года_14.04.2009_со сглаж_version 3.0_без ФСК 2_OREP.KU.2011.MONTHLY.11(v1.4)" xfId="440"/>
    <cellStyle name="_Расчет RAB_Лен и МОЭСК_с 2010 года_14.04.2009_со сглаж_version 3.0_без ФСК 2_UPDATE.OREP.KU.2011.MONTHLY.02.TO.1.2" xfId="441"/>
    <cellStyle name="_Расчет RAB_Лен и МОЭСК_с 2010 года_14.04.2009_со сглаж_version 3.0_без ФСК 3" xfId="442"/>
    <cellStyle name="_Расчет RAB_Лен и МОЭСК_с 2010 года_14.04.2009_со сглаж_version 3.0_без ФСК_46EE.2011(v1.0)" xfId="443"/>
    <cellStyle name="_Расчет RAB_Лен и МОЭСК_с 2010 года_14.04.2009_со сглаж_version 3.0_без ФСК_46EE.2011(v1.0)_46TE.2011(v1.0)" xfId="444"/>
    <cellStyle name="_Расчет RAB_Лен и МОЭСК_с 2010 года_14.04.2009_со сглаж_version 3.0_без ФСК_46EE.2011(v1.0)_INDEX.STATION.2012(v1.0)_" xfId="445"/>
    <cellStyle name="_Расчет RAB_Лен и МОЭСК_с 2010 года_14.04.2009_со сглаж_version 3.0_без ФСК_46EE.2011(v1.0)_INDEX.STATION.2012(v2.0)" xfId="446"/>
    <cellStyle name="_Расчет RAB_Лен и МОЭСК_с 2010 года_14.04.2009_со сглаж_version 3.0_без ФСК_46EE.2011(v1.0)_INDEX.STATION.2012(v2.1)" xfId="447"/>
    <cellStyle name="_Расчет RAB_Лен и МОЭСК_с 2010 года_14.04.2009_со сглаж_version 3.0_без ФСК_46EE.2011(v1.0)_TEPLO.PREDEL.2012.M(v1.1)_test" xfId="448"/>
    <cellStyle name="_Расчет RAB_Лен и МОЭСК_с 2010 года_14.04.2009_со сглаж_version 3.0_без ФСК_46EE.2011(v1.2)" xfId="449"/>
    <cellStyle name="_Расчет RAB_Лен и МОЭСК_с 2010 года_14.04.2009_со сглаж_version 3.0_без ФСК_46EP.2011(v2.0)" xfId="450"/>
    <cellStyle name="_Расчет RAB_Лен и МОЭСК_с 2010 года_14.04.2009_со сглаж_version 3.0_без ФСК_46EP.2012(v0.1)" xfId="451"/>
    <cellStyle name="_Расчет RAB_Лен и МОЭСК_с 2010 года_14.04.2009_со сглаж_version 3.0_без ФСК_46TE.2011(v1.0)" xfId="452"/>
    <cellStyle name="_Расчет RAB_Лен и МОЭСК_с 2010 года_14.04.2009_со сглаж_version 3.0_без ФСК_4DNS.UPDATE.EXAMPLE" xfId="453"/>
    <cellStyle name="_Расчет RAB_Лен и МОЭСК_с 2010 года_14.04.2009_со сглаж_version 3.0_без ФСК_ARMRAZR" xfId="454"/>
    <cellStyle name="_Расчет RAB_Лен и МОЭСК_с 2010 года_14.04.2009_со сглаж_version 3.0_без ФСК_BALANCE.WARM.2010.FACT(v1.0)" xfId="455"/>
    <cellStyle name="_Расчет RAB_Лен и МОЭСК_с 2010 года_14.04.2009_со сглаж_version 3.0_без ФСК_BALANCE.WARM.2010.PLAN" xfId="456"/>
    <cellStyle name="_Расчет RAB_Лен и МОЭСК_с 2010 года_14.04.2009_со сглаж_version 3.0_без ФСК_BALANCE.WARM.2011YEAR(v0.7)" xfId="457"/>
    <cellStyle name="_Расчет RAB_Лен и МОЭСК_с 2010 года_14.04.2009_со сглаж_version 3.0_без ФСК_BALANCE.WARM.2011YEAR.NEW.UPDATE.SCHEME" xfId="458"/>
    <cellStyle name="_Расчет RAB_Лен и МОЭСК_с 2010 года_14.04.2009_со сглаж_version 3.0_без ФСК_CALC.NORMATIV.KU(v0.2)" xfId="459"/>
    <cellStyle name="_Расчет RAB_Лен и МОЭСК_с 2010 года_14.04.2009_со сглаж_version 3.0_без ФСК_EE.2REK.P2011.4.78(v0.3)" xfId="460"/>
    <cellStyle name="_Расчет RAB_Лен и МОЭСК_с 2010 года_14.04.2009_со сглаж_version 3.0_без ФСК_FORM3.REG(v1.0)" xfId="461"/>
    <cellStyle name="_Расчет RAB_Лен и МОЭСК_с 2010 года_14.04.2009_со сглаж_version 3.0_без ФСК_FORM910.2012(v1.1)" xfId="462"/>
    <cellStyle name="_Расчет RAB_Лен и МОЭСК_с 2010 года_14.04.2009_со сглаж_version 3.0_без ФСК_INVEST.EE.PLAN.4.78(v0.1)" xfId="463"/>
    <cellStyle name="_Расчет RAB_Лен и МОЭСК_с 2010 года_14.04.2009_со сглаж_version 3.0_без ФСК_INVEST.EE.PLAN.4.78(v0.3)" xfId="464"/>
    <cellStyle name="_Расчет RAB_Лен и МОЭСК_с 2010 года_14.04.2009_со сглаж_version 3.0_без ФСК_INVEST.EE.PLAN.4.78(v1.0)" xfId="465"/>
    <cellStyle name="_Расчет RAB_Лен и МОЭСК_с 2010 года_14.04.2009_со сглаж_version 3.0_без ФСК_INVEST.PLAN.4.78(v0.1)" xfId="466"/>
    <cellStyle name="_Расчет RAB_Лен и МОЭСК_с 2010 года_14.04.2009_со сглаж_version 3.0_без ФСК_INVEST.WARM.PLAN.4.78(v0.1)" xfId="467"/>
    <cellStyle name="_Расчет RAB_Лен и МОЭСК_с 2010 года_14.04.2009_со сглаж_version 3.0_без ФСК_INVEST_WARM_PLAN" xfId="468"/>
    <cellStyle name="_Расчет RAB_Лен и МОЭСК_с 2010 года_14.04.2009_со сглаж_version 3.0_без ФСК_NADB.JNVLP.APTEKA.2012(v1.0)_21_02_12" xfId="469"/>
    <cellStyle name="_Расчет RAB_Лен и МОЭСК_с 2010 года_14.04.2009_со сглаж_version 3.0_без ФСК_NADB.JNVLS.APTEKA.2011(v1.3.3)" xfId="470"/>
    <cellStyle name="_Расчет RAB_Лен и МОЭСК_с 2010 года_14.04.2009_со сглаж_version 3.0_без ФСК_NADB.JNVLS.APTEKA.2011(v1.3.3)_46TE.2011(v1.0)" xfId="471"/>
    <cellStyle name="_Расчет RAB_Лен и МОЭСК_с 2010 года_14.04.2009_со сглаж_version 3.0_без ФСК_NADB.JNVLS.APTEKA.2011(v1.3.3)_INDEX.STATION.2012(v1.0)_" xfId="472"/>
    <cellStyle name="_Расчет RAB_Лен и МОЭСК_с 2010 года_14.04.2009_со сглаж_version 3.0_без ФСК_NADB.JNVLS.APTEKA.2011(v1.3.3)_INDEX.STATION.2012(v2.0)" xfId="473"/>
    <cellStyle name="_Расчет RAB_Лен и МОЭСК_с 2010 года_14.04.2009_со сглаж_version 3.0_без ФСК_NADB.JNVLS.APTEKA.2011(v1.3.3)_INDEX.STATION.2012(v2.1)" xfId="474"/>
    <cellStyle name="_Расчет RAB_Лен и МОЭСК_с 2010 года_14.04.2009_со сглаж_version 3.0_без ФСК_NADB.JNVLS.APTEKA.2011(v1.3.3)_TEPLO.PREDEL.2012.M(v1.1)_test" xfId="475"/>
    <cellStyle name="_Расчет RAB_Лен и МОЭСК_с 2010 года_14.04.2009_со сглаж_version 3.0_без ФСК_NADB.JNVLS.APTEKA.2011(v1.3.4)" xfId="476"/>
    <cellStyle name="_Расчет RAB_Лен и МОЭСК_с 2010 года_14.04.2009_со сглаж_version 3.0_без ФСК_NADB.JNVLS.APTEKA.2011(v1.3.4)_46TE.2011(v1.0)" xfId="477"/>
    <cellStyle name="_Расчет RAB_Лен и МОЭСК_с 2010 года_14.04.2009_со сглаж_version 3.0_без ФСК_NADB.JNVLS.APTEKA.2011(v1.3.4)_INDEX.STATION.2012(v1.0)_" xfId="478"/>
    <cellStyle name="_Расчет RAB_Лен и МОЭСК_с 2010 года_14.04.2009_со сглаж_version 3.0_без ФСК_NADB.JNVLS.APTEKA.2011(v1.3.4)_INDEX.STATION.2012(v2.0)" xfId="479"/>
    <cellStyle name="_Расчет RAB_Лен и МОЭСК_с 2010 года_14.04.2009_со сглаж_version 3.0_без ФСК_NADB.JNVLS.APTEKA.2011(v1.3.4)_INDEX.STATION.2012(v2.1)" xfId="480"/>
    <cellStyle name="_Расчет RAB_Лен и МОЭСК_с 2010 года_14.04.2009_со сглаж_version 3.0_без ФСК_NADB.JNVLS.APTEKA.2011(v1.3.4)_TEPLO.PREDEL.2012.M(v1.1)_test" xfId="481"/>
    <cellStyle name="_Расчет RAB_Лен и МОЭСК_с 2010 года_14.04.2009_со сглаж_version 3.0_без ФСК_PASSPORT.TEPLO.PROIZV(v2.1)" xfId="482"/>
    <cellStyle name="_Расчет RAB_Лен и МОЭСК_с 2010 года_14.04.2009_со сглаж_version 3.0_без ФСК_PR.PROG.WARM.NOTCOMBI.2012.2.16_v1.4(04.04.11) " xfId="483"/>
    <cellStyle name="_Расчет RAB_Лен и МОЭСК_с 2010 года_14.04.2009_со сглаж_version 3.0_без ФСК_PREDEL.JKH.UTV.2011(v1.0.1)" xfId="484"/>
    <cellStyle name="_Расчет RAB_Лен и МОЭСК_с 2010 года_14.04.2009_со сглаж_version 3.0_без ФСК_PREDEL.JKH.UTV.2011(v1.0.1)_46TE.2011(v1.0)" xfId="485"/>
    <cellStyle name="_Расчет RAB_Лен и МОЭСК_с 2010 года_14.04.2009_со сглаж_version 3.0_без ФСК_PREDEL.JKH.UTV.2011(v1.0.1)_INDEX.STATION.2012(v1.0)_" xfId="486"/>
    <cellStyle name="_Расчет RAB_Лен и МОЭСК_с 2010 года_14.04.2009_со сглаж_version 3.0_без ФСК_PREDEL.JKH.UTV.2011(v1.0.1)_INDEX.STATION.2012(v2.0)" xfId="487"/>
    <cellStyle name="_Расчет RAB_Лен и МОЭСК_с 2010 года_14.04.2009_со сглаж_version 3.0_без ФСК_PREDEL.JKH.UTV.2011(v1.0.1)_INDEX.STATION.2012(v2.1)" xfId="488"/>
    <cellStyle name="_Расчет RAB_Лен и МОЭСК_с 2010 года_14.04.2009_со сглаж_version 3.0_без ФСК_PREDEL.JKH.UTV.2011(v1.0.1)_TEPLO.PREDEL.2012.M(v1.1)_test" xfId="489"/>
    <cellStyle name="_Расчет RAB_Лен и МОЭСК_с 2010 года_14.04.2009_со сглаж_version 3.0_без ФСК_PREDEL.JKH.UTV.2011(v1.1)" xfId="490"/>
    <cellStyle name="_Расчет RAB_Лен и МОЭСК_с 2010 года_14.04.2009_со сглаж_version 3.0_без ФСК_REP.BLR.2012(v1.0)" xfId="491"/>
    <cellStyle name="_Расчет RAB_Лен и МОЭСК_с 2010 года_14.04.2009_со сглаж_version 3.0_без ФСК_TEPLO.PREDEL.2012.M(v1.1)" xfId="492"/>
    <cellStyle name="_Расчет RAB_Лен и МОЭСК_с 2010 года_14.04.2009_со сглаж_version 3.0_без ФСК_TEST.TEMPLATE" xfId="493"/>
    <cellStyle name="_Расчет RAB_Лен и МОЭСК_с 2010 года_14.04.2009_со сглаж_version 3.0_без ФСК_UPDATE.46EE.2011.TO.1.1" xfId="494"/>
    <cellStyle name="_Расчет RAB_Лен и МОЭСК_с 2010 года_14.04.2009_со сглаж_version 3.0_без ФСК_UPDATE.46TE.2011.TO.1.1" xfId="495"/>
    <cellStyle name="_Расчет RAB_Лен и МОЭСК_с 2010 года_14.04.2009_со сглаж_version 3.0_без ФСК_UPDATE.46TE.2011.TO.1.2" xfId="496"/>
    <cellStyle name="_Расчет RAB_Лен и МОЭСК_с 2010 года_14.04.2009_со сглаж_version 3.0_без ФСК_UPDATE.BALANCE.WARM.2011YEAR.TO.1.1" xfId="497"/>
    <cellStyle name="_Расчет RAB_Лен и МОЭСК_с 2010 года_14.04.2009_со сглаж_version 3.0_без ФСК_UPDATE.BALANCE.WARM.2011YEAR.TO.1.1_46TE.2011(v1.0)" xfId="498"/>
    <cellStyle name="_Расчет RAB_Лен и МОЭСК_с 2010 года_14.04.2009_со сглаж_version 3.0_без ФСК_UPDATE.BALANCE.WARM.2011YEAR.TO.1.1_INDEX.STATION.2012(v1.0)_" xfId="499"/>
    <cellStyle name="_Расчет RAB_Лен и МОЭСК_с 2010 года_14.04.2009_со сглаж_version 3.0_без ФСК_UPDATE.BALANCE.WARM.2011YEAR.TO.1.1_INDEX.STATION.2012(v2.0)" xfId="500"/>
    <cellStyle name="_Расчет RAB_Лен и МОЭСК_с 2010 года_14.04.2009_со сглаж_version 3.0_без ФСК_UPDATE.BALANCE.WARM.2011YEAR.TO.1.1_INDEX.STATION.2012(v2.1)" xfId="501"/>
    <cellStyle name="_Расчет RAB_Лен и МОЭСК_с 2010 года_14.04.2009_со сглаж_version 3.0_без ФСК_UPDATE.BALANCE.WARM.2011YEAR.TO.1.1_OREP.KU.2011.MONTHLY.02(v1.1)" xfId="502"/>
    <cellStyle name="_Расчет RAB_Лен и МОЭСК_с 2010 года_14.04.2009_со сглаж_version 3.0_без ФСК_UPDATE.BALANCE.WARM.2011YEAR.TO.1.1_TEPLO.PREDEL.2012.M(v1.1)_test" xfId="503"/>
    <cellStyle name="_Расчет RAB_Лен и МОЭСК_с 2010 года_14.04.2009_со сглаж_version 3.0_без ФСК_UPDATE.NADB.JNVLS.APTEKA.2011.TO.1.3.4" xfId="504"/>
    <cellStyle name="_Расчет RAB_Лен и МОЭСК_с 2010 года_14.04.2009_со сглаж_version 3.0_без ФСК_Книга2_PR.PROG.WARM.NOTCOMBI.2012.2.16_v1.4(04.04.11) " xfId="505"/>
    <cellStyle name="_Расчет кредита_RAB 2010-2014  max конечн.20,77" xfId="506"/>
    <cellStyle name="_Расшифровка по приоритетам_МРСК 2" xfId="507"/>
    <cellStyle name="_Свод по ИПР (2)" xfId="508"/>
    <cellStyle name="_Свод по ИПР (2) 2" xfId="509"/>
    <cellStyle name="_Свод по ИПР (2)_Новая инструкция1_фст" xfId="510"/>
    <cellStyle name="_сводная таблица (2)" xfId="511"/>
    <cellStyle name="_СО 2006-2010  Прил1-1 (Дубинину)" xfId="512"/>
    <cellStyle name="_Справочник затрат_ЛХ_20.10.05" xfId="513"/>
    <cellStyle name="_т 14" xfId="514"/>
    <cellStyle name="_Табл П2-5 (вар18-10-2006)" xfId="515"/>
    <cellStyle name="_таблицы для расчетов28-04-08_2006-2009_прибыль корр_по ИА" xfId="516"/>
    <cellStyle name="_таблицы для расчетов28-04-08_2006-2009_прибыль корр_по ИА 2" xfId="517"/>
    <cellStyle name="_таблицы для расчетов28-04-08_2006-2009_прибыль корр_по ИА_Новая инструкция1_фст" xfId="518"/>
    <cellStyle name="_таблицы для расчетов28-04-08_2006-2009с ИА" xfId="519"/>
    <cellStyle name="_таблицы для расчетов28-04-08_2006-2009с ИА 2" xfId="520"/>
    <cellStyle name="_таблицы для расчетов28-04-08_2006-2009с ИА_Новая инструкция1_фст" xfId="521"/>
    <cellStyle name="_УЕ  свод Псковэнерго" xfId="522"/>
    <cellStyle name="_Условные единицы ПСКОВЭНЕРГО (RAB)" xfId="523"/>
    <cellStyle name="_Ф13" xfId="524"/>
    <cellStyle name="_Форма 6  РТК.xls(отчет по Адр пр. ЛО)" xfId="525"/>
    <cellStyle name="_Форма 6  РТК.xls(отчет по Адр пр. ЛО) 2" xfId="526"/>
    <cellStyle name="_Форма 6  РТК.xls(отчет по Адр пр. ЛО)_Новая инструкция1_фст" xfId="527"/>
    <cellStyle name="_Формат разбивки по МРСК_РСК" xfId="528"/>
    <cellStyle name="_Формат разбивки по МРСК_РСК 2" xfId="529"/>
    <cellStyle name="_Формат разбивки по МРСК_РСК_Новая инструкция1_фст" xfId="530"/>
    <cellStyle name="_Формат_для Согласования" xfId="531"/>
    <cellStyle name="_Формат_для Согласования 2" xfId="532"/>
    <cellStyle name="_Формат_для Согласования_Новая инструкция1_фст" xfId="533"/>
    <cellStyle name="_ХХХ Прил 2 Формы бюджетных документов 2007" xfId="534"/>
    <cellStyle name="_экон.форм-т ВО 1 с разбивкой" xfId="535"/>
    <cellStyle name="_экон.форм-т ВО 1 с разбивкой_Новая инструкция1_фст" xfId="536"/>
    <cellStyle name="’К‰Э [0.00]" xfId="537"/>
    <cellStyle name="’ћѓћ‚›‰" xfId="538"/>
    <cellStyle name="’ћѓћ‚›‰ 2" xfId="539"/>
    <cellStyle name="”€ќђќ‘ћ‚›‰" xfId="540"/>
    <cellStyle name="”€љ‘€ђћ‚ђќќ›‰" xfId="541"/>
    <cellStyle name="”ќђќ‘ћ‚›‰" xfId="542"/>
    <cellStyle name="”ќђќ‘ћ‚›‰ 2" xfId="543"/>
    <cellStyle name="”љ‘ђћ‚ђќќ›‰" xfId="544"/>
    <cellStyle name="”љ‘ђћ‚ђќќ›‰ 2" xfId="545"/>
    <cellStyle name="„…ќ…†ќ›‰" xfId="546"/>
    <cellStyle name="„…ќ…†ќ›‰ 2" xfId="547"/>
    <cellStyle name="‡ђѓћ‹ћ‚ћљ1" xfId="548"/>
    <cellStyle name="‡ђѓћ‹ћ‚ћљ1 2" xfId="549"/>
    <cellStyle name="‡ђѓћ‹ћ‚ћљ2" xfId="550"/>
    <cellStyle name="‡ђѓћ‹ћ‚ћљ2 2" xfId="551"/>
    <cellStyle name="€’ћѓћ‚›‰" xfId="552"/>
    <cellStyle name="1Normal" xfId="553"/>
    <cellStyle name="1Normal 2" xfId="554"/>
    <cellStyle name="20% - Accent1" xfId="555"/>
    <cellStyle name="20% - Accent1 2" xfId="556"/>
    <cellStyle name="20% - Accent1 3" xfId="557"/>
    <cellStyle name="20% - Accent1 4" xfId="558"/>
    <cellStyle name="20% - Accent1_46EE.2011(v1.0)" xfId="559"/>
    <cellStyle name="20% - Accent2" xfId="560"/>
    <cellStyle name="20% - Accent2 2" xfId="561"/>
    <cellStyle name="20% - Accent2 3" xfId="562"/>
    <cellStyle name="20% - Accent2 4" xfId="563"/>
    <cellStyle name="20% - Accent2_46EE.2011(v1.0)" xfId="564"/>
    <cellStyle name="20% - Accent3" xfId="565"/>
    <cellStyle name="20% - Accent3 2" xfId="566"/>
    <cellStyle name="20% - Accent3 3" xfId="567"/>
    <cellStyle name="20% - Accent3 4" xfId="568"/>
    <cellStyle name="20% - Accent3_46EE.2011(v1.0)" xfId="569"/>
    <cellStyle name="20% - Accent4" xfId="570"/>
    <cellStyle name="20% - Accent4 2" xfId="571"/>
    <cellStyle name="20% - Accent4 3" xfId="572"/>
    <cellStyle name="20% - Accent4 4" xfId="573"/>
    <cellStyle name="20% - Accent4_46EE.2011(v1.0)" xfId="574"/>
    <cellStyle name="20% - Accent5" xfId="575"/>
    <cellStyle name="20% - Accent5 2" xfId="576"/>
    <cellStyle name="20% - Accent5 3" xfId="577"/>
    <cellStyle name="20% - Accent5 4" xfId="578"/>
    <cellStyle name="20% - Accent5_46EE.2011(v1.0)" xfId="579"/>
    <cellStyle name="20% - Accent6" xfId="580"/>
    <cellStyle name="20% - Accent6 2" xfId="581"/>
    <cellStyle name="20% - Accent6 3" xfId="582"/>
    <cellStyle name="20% - Accent6 4" xfId="583"/>
    <cellStyle name="20% - Accent6_46EE.2011(v1.0)" xfId="584"/>
    <cellStyle name="20% - Акцент1" xfId="585"/>
    <cellStyle name="20% — акцент1" xfId="586"/>
    <cellStyle name="20% - Акцент1 10" xfId="587"/>
    <cellStyle name="20% - Акцент1 2" xfId="588"/>
    <cellStyle name="20% — акцент1 2" xfId="589"/>
    <cellStyle name="20% - Акцент1 2 2" xfId="590"/>
    <cellStyle name="20% - Акцент1 2 3" xfId="591"/>
    <cellStyle name="20% - Акцент1 2_46EE.2011(v1.0)" xfId="592"/>
    <cellStyle name="20% - Акцент1 3" xfId="593"/>
    <cellStyle name="20% - Акцент1 3 2" xfId="594"/>
    <cellStyle name="20% - Акцент1 3 3" xfId="595"/>
    <cellStyle name="20% - Акцент1 3_46EE.2011(v1.0)" xfId="596"/>
    <cellStyle name="20% - Акцент1 4" xfId="597"/>
    <cellStyle name="20% - Акцент1 4 2" xfId="598"/>
    <cellStyle name="20% - Акцент1 4 3" xfId="599"/>
    <cellStyle name="20% - Акцент1 4_46EE.2011(v1.0)" xfId="600"/>
    <cellStyle name="20% - Акцент1 5" xfId="601"/>
    <cellStyle name="20% - Акцент1 5 2" xfId="602"/>
    <cellStyle name="20% - Акцент1 5 3" xfId="603"/>
    <cellStyle name="20% - Акцент1 5_46EE.2011(v1.0)" xfId="604"/>
    <cellStyle name="20% - Акцент1 6" xfId="605"/>
    <cellStyle name="20% - Акцент1 6 2" xfId="606"/>
    <cellStyle name="20% - Акцент1 6 3" xfId="607"/>
    <cellStyle name="20% - Акцент1 6_46EE.2011(v1.0)" xfId="608"/>
    <cellStyle name="20% - Акцент1 7" xfId="609"/>
    <cellStyle name="20% - Акцент1 7 2" xfId="610"/>
    <cellStyle name="20% - Акцент1 7 3" xfId="611"/>
    <cellStyle name="20% - Акцент1 7_46EE.2011(v1.0)" xfId="612"/>
    <cellStyle name="20% - Акцент1 8" xfId="613"/>
    <cellStyle name="20% - Акцент1 8 2" xfId="614"/>
    <cellStyle name="20% - Акцент1 8 3" xfId="615"/>
    <cellStyle name="20% - Акцент1 8_46EE.2011(v1.0)" xfId="616"/>
    <cellStyle name="20% - Акцент1 9" xfId="617"/>
    <cellStyle name="20% - Акцент1 9 2" xfId="618"/>
    <cellStyle name="20% - Акцент1 9 3" xfId="619"/>
    <cellStyle name="20% - Акцент1 9_46EE.2011(v1.0)" xfId="620"/>
    <cellStyle name="20% - Акцент1_4 баланс ээ" xfId="621"/>
    <cellStyle name="20% — акцент1_5 баланс мощности" xfId="622"/>
    <cellStyle name="20% - Акцент1_Лист1" xfId="623"/>
    <cellStyle name="20% — акцент1_на 2019 год" xfId="624"/>
    <cellStyle name="20% - Акцент1_прил 4" xfId="625"/>
    <cellStyle name="20% — акцент1_прил. 2 Котловая НВВ" xfId="626"/>
    <cellStyle name="20% - Акцент2" xfId="627"/>
    <cellStyle name="20% — акцент2" xfId="628"/>
    <cellStyle name="20% - Акцент2 10" xfId="629"/>
    <cellStyle name="20% - Акцент2 2" xfId="630"/>
    <cellStyle name="20% — акцент2 2" xfId="631"/>
    <cellStyle name="20% - Акцент2 2 2" xfId="632"/>
    <cellStyle name="20% - Акцент2 2 3" xfId="633"/>
    <cellStyle name="20% - Акцент2 2_46EE.2011(v1.0)" xfId="634"/>
    <cellStyle name="20% - Акцент2 3" xfId="635"/>
    <cellStyle name="20% - Акцент2 3 2" xfId="636"/>
    <cellStyle name="20% - Акцент2 3 3" xfId="637"/>
    <cellStyle name="20% - Акцент2 3_46EE.2011(v1.0)" xfId="638"/>
    <cellStyle name="20% - Акцент2 4" xfId="639"/>
    <cellStyle name="20% - Акцент2 4 2" xfId="640"/>
    <cellStyle name="20% - Акцент2 4 3" xfId="641"/>
    <cellStyle name="20% - Акцент2 4_46EE.2011(v1.0)" xfId="642"/>
    <cellStyle name="20% - Акцент2 5" xfId="643"/>
    <cellStyle name="20% - Акцент2 5 2" xfId="644"/>
    <cellStyle name="20% - Акцент2 5 3" xfId="645"/>
    <cellStyle name="20% - Акцент2 5_46EE.2011(v1.0)" xfId="646"/>
    <cellStyle name="20% - Акцент2 6" xfId="647"/>
    <cellStyle name="20% - Акцент2 6 2" xfId="648"/>
    <cellStyle name="20% - Акцент2 6 3" xfId="649"/>
    <cellStyle name="20% - Акцент2 6_46EE.2011(v1.0)" xfId="650"/>
    <cellStyle name="20% - Акцент2 7" xfId="651"/>
    <cellStyle name="20% - Акцент2 7 2" xfId="652"/>
    <cellStyle name="20% - Акцент2 7 3" xfId="653"/>
    <cellStyle name="20% - Акцент2 7_46EE.2011(v1.0)" xfId="654"/>
    <cellStyle name="20% - Акцент2 8" xfId="655"/>
    <cellStyle name="20% - Акцент2 8 2" xfId="656"/>
    <cellStyle name="20% - Акцент2 8 3" xfId="657"/>
    <cellStyle name="20% - Акцент2 8_46EE.2011(v1.0)" xfId="658"/>
    <cellStyle name="20% - Акцент2 9" xfId="659"/>
    <cellStyle name="20% - Акцент2 9 2" xfId="660"/>
    <cellStyle name="20% - Акцент2 9 3" xfId="661"/>
    <cellStyle name="20% - Акцент2 9_46EE.2011(v1.0)" xfId="662"/>
    <cellStyle name="20% - Акцент2_5 баланс мощности" xfId="663"/>
    <cellStyle name="20% — акцент2_на 2019 год" xfId="664"/>
    <cellStyle name="20% - Акцент2_прил 4" xfId="665"/>
    <cellStyle name="20% — акцент2_прил. 2 Котловая НВВ" xfId="666"/>
    <cellStyle name="20% - Акцент3" xfId="667"/>
    <cellStyle name="20% — акцент3" xfId="668"/>
    <cellStyle name="20% - Акцент3 10" xfId="669"/>
    <cellStyle name="20% - Акцент3 2" xfId="670"/>
    <cellStyle name="20% — акцент3 2" xfId="671"/>
    <cellStyle name="20% - Акцент3 2 2" xfId="672"/>
    <cellStyle name="20% - Акцент3 2 3" xfId="673"/>
    <cellStyle name="20% - Акцент3 2_46EE.2011(v1.0)" xfId="674"/>
    <cellStyle name="20% - Акцент3 3" xfId="675"/>
    <cellStyle name="20% - Акцент3 3 2" xfId="676"/>
    <cellStyle name="20% - Акцент3 3 3" xfId="677"/>
    <cellStyle name="20% - Акцент3 3_46EE.2011(v1.0)" xfId="678"/>
    <cellStyle name="20% - Акцент3 4" xfId="679"/>
    <cellStyle name="20% - Акцент3 4 2" xfId="680"/>
    <cellStyle name="20% - Акцент3 4 3" xfId="681"/>
    <cellStyle name="20% - Акцент3 4_46EE.2011(v1.0)" xfId="682"/>
    <cellStyle name="20% - Акцент3 5" xfId="683"/>
    <cellStyle name="20% - Акцент3 5 2" xfId="684"/>
    <cellStyle name="20% - Акцент3 5 3" xfId="685"/>
    <cellStyle name="20% - Акцент3 5_46EE.2011(v1.0)" xfId="686"/>
    <cellStyle name="20% - Акцент3 6" xfId="687"/>
    <cellStyle name="20% - Акцент3 6 2" xfId="688"/>
    <cellStyle name="20% - Акцент3 6 3" xfId="689"/>
    <cellStyle name="20% - Акцент3 6_46EE.2011(v1.0)" xfId="690"/>
    <cellStyle name="20% - Акцент3 7" xfId="691"/>
    <cellStyle name="20% - Акцент3 7 2" xfId="692"/>
    <cellStyle name="20% - Акцент3 7 3" xfId="693"/>
    <cellStyle name="20% - Акцент3 7_46EE.2011(v1.0)" xfId="694"/>
    <cellStyle name="20% - Акцент3 8" xfId="695"/>
    <cellStyle name="20% - Акцент3 8 2" xfId="696"/>
    <cellStyle name="20% - Акцент3 8 3" xfId="697"/>
    <cellStyle name="20% - Акцент3 8_46EE.2011(v1.0)" xfId="698"/>
    <cellStyle name="20% - Акцент3 9" xfId="699"/>
    <cellStyle name="20% - Акцент3 9 2" xfId="700"/>
    <cellStyle name="20% - Акцент3 9 3" xfId="701"/>
    <cellStyle name="20% - Акцент3 9_46EE.2011(v1.0)" xfId="702"/>
    <cellStyle name="20% - Акцент3_4 баланс ээ" xfId="703"/>
    <cellStyle name="20% — акцент3_5 баланс мощности" xfId="704"/>
    <cellStyle name="20% - Акцент3_Лист1" xfId="705"/>
    <cellStyle name="20% — акцент3_прил. 2 Котловая НВВ" xfId="706"/>
    <cellStyle name="20% - Акцент4" xfId="707"/>
    <cellStyle name="20% — акцент4" xfId="708"/>
    <cellStyle name="20% - Акцент4 10" xfId="709"/>
    <cellStyle name="20% - Акцент4 2" xfId="710"/>
    <cellStyle name="20% — акцент4 2" xfId="711"/>
    <cellStyle name="20% - Акцент4 2 2" xfId="712"/>
    <cellStyle name="20% - Акцент4 2 3" xfId="713"/>
    <cellStyle name="20% - Акцент4 2_46EE.2011(v1.0)" xfId="714"/>
    <cellStyle name="20% - Акцент4 3" xfId="715"/>
    <cellStyle name="20% - Акцент4 3 2" xfId="716"/>
    <cellStyle name="20% - Акцент4 3 3" xfId="717"/>
    <cellStyle name="20% - Акцент4 3_46EE.2011(v1.0)" xfId="718"/>
    <cellStyle name="20% - Акцент4 4" xfId="719"/>
    <cellStyle name="20% - Акцент4 4 2" xfId="720"/>
    <cellStyle name="20% - Акцент4 4 3" xfId="721"/>
    <cellStyle name="20% - Акцент4 4_46EE.2011(v1.0)" xfId="722"/>
    <cellStyle name="20% - Акцент4 5" xfId="723"/>
    <cellStyle name="20% - Акцент4 5 2" xfId="724"/>
    <cellStyle name="20% - Акцент4 5 3" xfId="725"/>
    <cellStyle name="20% - Акцент4 5_46EE.2011(v1.0)" xfId="726"/>
    <cellStyle name="20% - Акцент4 6" xfId="727"/>
    <cellStyle name="20% - Акцент4 6 2" xfId="728"/>
    <cellStyle name="20% - Акцент4 6 3" xfId="729"/>
    <cellStyle name="20% - Акцент4 6_46EE.2011(v1.0)" xfId="730"/>
    <cellStyle name="20% - Акцент4 7" xfId="731"/>
    <cellStyle name="20% - Акцент4 7 2" xfId="732"/>
    <cellStyle name="20% - Акцент4 7 3" xfId="733"/>
    <cellStyle name="20% - Акцент4 7_46EE.2011(v1.0)" xfId="734"/>
    <cellStyle name="20% - Акцент4 8" xfId="735"/>
    <cellStyle name="20% - Акцент4 8 2" xfId="736"/>
    <cellStyle name="20% - Акцент4 8 3" xfId="737"/>
    <cellStyle name="20% - Акцент4 8_46EE.2011(v1.0)" xfId="738"/>
    <cellStyle name="20% - Акцент4 9" xfId="739"/>
    <cellStyle name="20% - Акцент4 9 2" xfId="740"/>
    <cellStyle name="20% - Акцент4 9 3" xfId="741"/>
    <cellStyle name="20% - Акцент4 9_46EE.2011(v1.0)" xfId="742"/>
    <cellStyle name="20% - Акцент4_4 баланс ээ" xfId="743"/>
    <cellStyle name="20% — акцент4_5 баланс мощности" xfId="744"/>
    <cellStyle name="20% - Акцент4_Лист1" xfId="745"/>
    <cellStyle name="20% — акцент4_на 2019 год" xfId="746"/>
    <cellStyle name="20% - Акцент4_прил 4" xfId="747"/>
    <cellStyle name="20% — акцент4_прил. 2 Котловая НВВ" xfId="748"/>
    <cellStyle name="20% - Акцент5" xfId="749"/>
    <cellStyle name="20% — акцент5" xfId="750"/>
    <cellStyle name="20% - Акцент5 10" xfId="751"/>
    <cellStyle name="20% - Акцент5 2" xfId="752"/>
    <cellStyle name="20% — акцент5 2" xfId="753"/>
    <cellStyle name="20% - Акцент5 2 2" xfId="754"/>
    <cellStyle name="20% - Акцент5 2 3" xfId="755"/>
    <cellStyle name="20% - Акцент5 2_46EE.2011(v1.0)" xfId="756"/>
    <cellStyle name="20% - Акцент5 3" xfId="757"/>
    <cellStyle name="20% - Акцент5 3 2" xfId="758"/>
    <cellStyle name="20% - Акцент5 3 3" xfId="759"/>
    <cellStyle name="20% - Акцент5 3_46EE.2011(v1.0)" xfId="760"/>
    <cellStyle name="20% - Акцент5 4" xfId="761"/>
    <cellStyle name="20% - Акцент5 4 2" xfId="762"/>
    <cellStyle name="20% - Акцент5 4 3" xfId="763"/>
    <cellStyle name="20% - Акцент5 4_46EE.2011(v1.0)" xfId="764"/>
    <cellStyle name="20% - Акцент5 5" xfId="765"/>
    <cellStyle name="20% - Акцент5 5 2" xfId="766"/>
    <cellStyle name="20% - Акцент5 5 3" xfId="767"/>
    <cellStyle name="20% - Акцент5 5_46EE.2011(v1.0)" xfId="768"/>
    <cellStyle name="20% - Акцент5 6" xfId="769"/>
    <cellStyle name="20% - Акцент5 6 2" xfId="770"/>
    <cellStyle name="20% - Акцент5 6 3" xfId="771"/>
    <cellStyle name="20% - Акцент5 6_46EE.2011(v1.0)" xfId="772"/>
    <cellStyle name="20% - Акцент5 7" xfId="773"/>
    <cellStyle name="20% - Акцент5 7 2" xfId="774"/>
    <cellStyle name="20% - Акцент5 7 3" xfId="775"/>
    <cellStyle name="20% - Акцент5 7_46EE.2011(v1.0)" xfId="776"/>
    <cellStyle name="20% - Акцент5 8" xfId="777"/>
    <cellStyle name="20% - Акцент5 8 2" xfId="778"/>
    <cellStyle name="20% - Акцент5 8 3" xfId="779"/>
    <cellStyle name="20% - Акцент5 8_46EE.2011(v1.0)" xfId="780"/>
    <cellStyle name="20% - Акцент5 9" xfId="781"/>
    <cellStyle name="20% - Акцент5 9 2" xfId="782"/>
    <cellStyle name="20% - Акцент5 9 3" xfId="783"/>
    <cellStyle name="20% - Акцент5 9_46EE.2011(v1.0)" xfId="784"/>
    <cellStyle name="20% - Акцент5_4 баланс ээ" xfId="785"/>
    <cellStyle name="20% — акцент5_5 баланс мощности" xfId="786"/>
    <cellStyle name="20% - Акцент5_Лист1" xfId="787"/>
    <cellStyle name="20% — акцент5_на 2019 год" xfId="788"/>
    <cellStyle name="20% - Акцент5_прил 4" xfId="789"/>
    <cellStyle name="20% — акцент5_прил. 2 Котловая НВВ" xfId="790"/>
    <cellStyle name="20% - Акцент6" xfId="791"/>
    <cellStyle name="20% — акцент6" xfId="792"/>
    <cellStyle name="20% - Акцент6 10" xfId="793"/>
    <cellStyle name="20% - Акцент6 2" xfId="794"/>
    <cellStyle name="20% — акцент6 2" xfId="795"/>
    <cellStyle name="20% - Акцент6 2 2" xfId="796"/>
    <cellStyle name="20% - Акцент6 2 3" xfId="797"/>
    <cellStyle name="20% - Акцент6 2_46EE.2011(v1.0)" xfId="798"/>
    <cellStyle name="20% - Акцент6 3" xfId="799"/>
    <cellStyle name="20% - Акцент6 3 2" xfId="800"/>
    <cellStyle name="20% - Акцент6 3 3" xfId="801"/>
    <cellStyle name="20% - Акцент6 3_46EE.2011(v1.0)" xfId="802"/>
    <cellStyle name="20% - Акцент6 4" xfId="803"/>
    <cellStyle name="20% - Акцент6 4 2" xfId="804"/>
    <cellStyle name="20% - Акцент6 4 3" xfId="805"/>
    <cellStyle name="20% - Акцент6 4_46EE.2011(v1.0)" xfId="806"/>
    <cellStyle name="20% - Акцент6 5" xfId="807"/>
    <cellStyle name="20% - Акцент6 5 2" xfId="808"/>
    <cellStyle name="20% - Акцент6 5 3" xfId="809"/>
    <cellStyle name="20% - Акцент6 5_46EE.2011(v1.0)" xfId="810"/>
    <cellStyle name="20% - Акцент6 6" xfId="811"/>
    <cellStyle name="20% - Акцент6 6 2" xfId="812"/>
    <cellStyle name="20% - Акцент6 6 3" xfId="813"/>
    <cellStyle name="20% - Акцент6 6_46EE.2011(v1.0)" xfId="814"/>
    <cellStyle name="20% - Акцент6 7" xfId="815"/>
    <cellStyle name="20% - Акцент6 7 2" xfId="816"/>
    <cellStyle name="20% - Акцент6 7 3" xfId="817"/>
    <cellStyle name="20% - Акцент6 7_46EE.2011(v1.0)" xfId="818"/>
    <cellStyle name="20% - Акцент6 8" xfId="819"/>
    <cellStyle name="20% - Акцент6 8 2" xfId="820"/>
    <cellStyle name="20% - Акцент6 8 3" xfId="821"/>
    <cellStyle name="20% - Акцент6 8_46EE.2011(v1.0)" xfId="822"/>
    <cellStyle name="20% - Акцент6 9" xfId="823"/>
    <cellStyle name="20% - Акцент6 9 2" xfId="824"/>
    <cellStyle name="20% - Акцент6 9 3" xfId="825"/>
    <cellStyle name="20% - Акцент6 9_46EE.2011(v1.0)" xfId="826"/>
    <cellStyle name="20% - Акцент6_4 баланс ээ" xfId="827"/>
    <cellStyle name="20% — акцент6_5 баланс мощности" xfId="828"/>
    <cellStyle name="20% - Акцент6_Лист1" xfId="829"/>
    <cellStyle name="20% — акцент6_прил. 2 Котловая НВВ" xfId="830"/>
    <cellStyle name="40% - Accent1" xfId="831"/>
    <cellStyle name="40% - Accent1 2" xfId="832"/>
    <cellStyle name="40% - Accent1 3" xfId="833"/>
    <cellStyle name="40% - Accent1 4" xfId="834"/>
    <cellStyle name="40% - Accent1_46EE.2011(v1.0)" xfId="835"/>
    <cellStyle name="40% - Accent2" xfId="836"/>
    <cellStyle name="40% - Accent2 2" xfId="837"/>
    <cellStyle name="40% - Accent2 3" xfId="838"/>
    <cellStyle name="40% - Accent2 4" xfId="839"/>
    <cellStyle name="40% - Accent2_46EE.2011(v1.0)" xfId="840"/>
    <cellStyle name="40% - Accent3" xfId="841"/>
    <cellStyle name="40% - Accent3 2" xfId="842"/>
    <cellStyle name="40% - Accent3 3" xfId="843"/>
    <cellStyle name="40% - Accent3 4" xfId="844"/>
    <cellStyle name="40% - Accent3_46EE.2011(v1.0)" xfId="845"/>
    <cellStyle name="40% - Accent4" xfId="846"/>
    <cellStyle name="40% - Accent4 2" xfId="847"/>
    <cellStyle name="40% - Accent4 3" xfId="848"/>
    <cellStyle name="40% - Accent4 4" xfId="849"/>
    <cellStyle name="40% - Accent4_46EE.2011(v1.0)" xfId="850"/>
    <cellStyle name="40% - Accent5" xfId="851"/>
    <cellStyle name="40% - Accent5 2" xfId="852"/>
    <cellStyle name="40% - Accent5 3" xfId="853"/>
    <cellStyle name="40% - Accent5 4" xfId="854"/>
    <cellStyle name="40% - Accent5_46EE.2011(v1.0)" xfId="855"/>
    <cellStyle name="40% - Accent6" xfId="856"/>
    <cellStyle name="40% - Accent6 2" xfId="857"/>
    <cellStyle name="40% - Accent6 3" xfId="858"/>
    <cellStyle name="40% - Accent6 4" xfId="859"/>
    <cellStyle name="40% - Accent6_46EE.2011(v1.0)" xfId="860"/>
    <cellStyle name="40% - Акцент1" xfId="861"/>
    <cellStyle name="40% — акцент1" xfId="862"/>
    <cellStyle name="40% - Акцент1 10" xfId="863"/>
    <cellStyle name="40% - Акцент1 2" xfId="864"/>
    <cellStyle name="40% — акцент1 2" xfId="865"/>
    <cellStyle name="40% - Акцент1 2 2" xfId="866"/>
    <cellStyle name="40% - Акцент1 2 3" xfId="867"/>
    <cellStyle name="40% - Акцент1 2_46EE.2011(v1.0)" xfId="868"/>
    <cellStyle name="40% - Акцент1 3" xfId="869"/>
    <cellStyle name="40% - Акцент1 3 2" xfId="870"/>
    <cellStyle name="40% - Акцент1 3 3" xfId="871"/>
    <cellStyle name="40% - Акцент1 3_46EE.2011(v1.0)" xfId="872"/>
    <cellStyle name="40% - Акцент1 4" xfId="873"/>
    <cellStyle name="40% - Акцент1 4 2" xfId="874"/>
    <cellStyle name="40% - Акцент1 4 3" xfId="875"/>
    <cellStyle name="40% - Акцент1 4_46EE.2011(v1.0)" xfId="876"/>
    <cellStyle name="40% - Акцент1 5" xfId="877"/>
    <cellStyle name="40% - Акцент1 5 2" xfId="878"/>
    <cellStyle name="40% - Акцент1 5 3" xfId="879"/>
    <cellStyle name="40% - Акцент1 5_46EE.2011(v1.0)" xfId="880"/>
    <cellStyle name="40% - Акцент1 6" xfId="881"/>
    <cellStyle name="40% - Акцент1 6 2" xfId="882"/>
    <cellStyle name="40% - Акцент1 6 3" xfId="883"/>
    <cellStyle name="40% - Акцент1 6_46EE.2011(v1.0)" xfId="884"/>
    <cellStyle name="40% - Акцент1 7" xfId="885"/>
    <cellStyle name="40% - Акцент1 7 2" xfId="886"/>
    <cellStyle name="40% - Акцент1 7 3" xfId="887"/>
    <cellStyle name="40% - Акцент1 7_46EE.2011(v1.0)" xfId="888"/>
    <cellStyle name="40% - Акцент1 8" xfId="889"/>
    <cellStyle name="40% - Акцент1 8 2" xfId="890"/>
    <cellStyle name="40% - Акцент1 8 3" xfId="891"/>
    <cellStyle name="40% - Акцент1 8_46EE.2011(v1.0)" xfId="892"/>
    <cellStyle name="40% - Акцент1 9" xfId="893"/>
    <cellStyle name="40% - Акцент1 9 2" xfId="894"/>
    <cellStyle name="40% - Акцент1 9 3" xfId="895"/>
    <cellStyle name="40% - Акцент1 9_46EE.2011(v1.0)" xfId="896"/>
    <cellStyle name="40% — акцент1_5 баланс мощности" xfId="897"/>
    <cellStyle name="40% - Акцент2" xfId="898"/>
    <cellStyle name="40% — акцент2" xfId="899"/>
    <cellStyle name="40% - Акцент2 10" xfId="900"/>
    <cellStyle name="40% - Акцент2 2" xfId="901"/>
    <cellStyle name="40% — акцент2 2" xfId="902"/>
    <cellStyle name="40% - Акцент2 2 2" xfId="903"/>
    <cellStyle name="40% - Акцент2 2 3" xfId="904"/>
    <cellStyle name="40% - Акцент2 2_46EE.2011(v1.0)" xfId="905"/>
    <cellStyle name="40% - Акцент2 3" xfId="906"/>
    <cellStyle name="40% - Акцент2 3 2" xfId="907"/>
    <cellStyle name="40% - Акцент2 3 3" xfId="908"/>
    <cellStyle name="40% - Акцент2 3_46EE.2011(v1.0)" xfId="909"/>
    <cellStyle name="40% - Акцент2 4" xfId="910"/>
    <cellStyle name="40% - Акцент2 4 2" xfId="911"/>
    <cellStyle name="40% - Акцент2 4 3" xfId="912"/>
    <cellStyle name="40% - Акцент2 4_46EE.2011(v1.0)" xfId="913"/>
    <cellStyle name="40% - Акцент2 5" xfId="914"/>
    <cellStyle name="40% - Акцент2 5 2" xfId="915"/>
    <cellStyle name="40% - Акцент2 5 3" xfId="916"/>
    <cellStyle name="40% - Акцент2 5_46EE.2011(v1.0)" xfId="917"/>
    <cellStyle name="40% - Акцент2 6" xfId="918"/>
    <cellStyle name="40% - Акцент2 6 2" xfId="919"/>
    <cellStyle name="40% - Акцент2 6 3" xfId="920"/>
    <cellStyle name="40% - Акцент2 6_46EE.2011(v1.0)" xfId="921"/>
    <cellStyle name="40% - Акцент2 7" xfId="922"/>
    <cellStyle name="40% - Акцент2 7 2" xfId="923"/>
    <cellStyle name="40% - Акцент2 7 3" xfId="924"/>
    <cellStyle name="40% - Акцент2 7_46EE.2011(v1.0)" xfId="925"/>
    <cellStyle name="40% - Акцент2 8" xfId="926"/>
    <cellStyle name="40% - Акцент2 8 2" xfId="927"/>
    <cellStyle name="40% - Акцент2 8 3" xfId="928"/>
    <cellStyle name="40% - Акцент2 8_46EE.2011(v1.0)" xfId="929"/>
    <cellStyle name="40% - Акцент2 9" xfId="930"/>
    <cellStyle name="40% - Акцент2 9 2" xfId="931"/>
    <cellStyle name="40% - Акцент2 9 3" xfId="932"/>
    <cellStyle name="40% - Акцент2 9_46EE.2011(v1.0)" xfId="933"/>
    <cellStyle name="40% - Акцент2_4 баланс ээ" xfId="934"/>
    <cellStyle name="40% — акцент2_5 баланс мощности" xfId="935"/>
    <cellStyle name="40% - Акцент2_Лист1" xfId="936"/>
    <cellStyle name="40% — акцент2_прил. 2 Котловая НВВ" xfId="937"/>
    <cellStyle name="40% - Акцент3" xfId="938"/>
    <cellStyle name="40% — акцент3" xfId="939"/>
    <cellStyle name="40% - Акцент3 10" xfId="940"/>
    <cellStyle name="40% - Акцент3 2" xfId="941"/>
    <cellStyle name="40% — акцент3 2" xfId="942"/>
    <cellStyle name="40% - Акцент3 2 2" xfId="943"/>
    <cellStyle name="40% - Акцент3 2 3" xfId="944"/>
    <cellStyle name="40% - Акцент3 2_46EE.2011(v1.0)" xfId="945"/>
    <cellStyle name="40% - Акцент3 3" xfId="946"/>
    <cellStyle name="40% - Акцент3 3 2" xfId="947"/>
    <cellStyle name="40% - Акцент3 3 3" xfId="948"/>
    <cellStyle name="40% - Акцент3 3_46EE.2011(v1.0)" xfId="949"/>
    <cellStyle name="40% - Акцент3 4" xfId="950"/>
    <cellStyle name="40% - Акцент3 4 2" xfId="951"/>
    <cellStyle name="40% - Акцент3 4 3" xfId="952"/>
    <cellStyle name="40% - Акцент3 4_46EE.2011(v1.0)" xfId="953"/>
    <cellStyle name="40% - Акцент3 5" xfId="954"/>
    <cellStyle name="40% - Акцент3 5 2" xfId="955"/>
    <cellStyle name="40% - Акцент3 5 3" xfId="956"/>
    <cellStyle name="40% - Акцент3 5_46EE.2011(v1.0)" xfId="957"/>
    <cellStyle name="40% - Акцент3 6" xfId="958"/>
    <cellStyle name="40% - Акцент3 6 2" xfId="959"/>
    <cellStyle name="40% - Акцент3 6 3" xfId="960"/>
    <cellStyle name="40% - Акцент3 6_46EE.2011(v1.0)" xfId="961"/>
    <cellStyle name="40% - Акцент3 7" xfId="962"/>
    <cellStyle name="40% - Акцент3 7 2" xfId="963"/>
    <cellStyle name="40% - Акцент3 7 3" xfId="964"/>
    <cellStyle name="40% - Акцент3 7_46EE.2011(v1.0)" xfId="965"/>
    <cellStyle name="40% - Акцент3 8" xfId="966"/>
    <cellStyle name="40% - Акцент3 8 2" xfId="967"/>
    <cellStyle name="40% - Акцент3 8 3" xfId="968"/>
    <cellStyle name="40% - Акцент3 8_46EE.2011(v1.0)" xfId="969"/>
    <cellStyle name="40% - Акцент3 9" xfId="970"/>
    <cellStyle name="40% - Акцент3 9 2" xfId="971"/>
    <cellStyle name="40% - Акцент3 9 3" xfId="972"/>
    <cellStyle name="40% - Акцент3 9_46EE.2011(v1.0)" xfId="973"/>
    <cellStyle name="40% - Акцент3_4 баланс ээ" xfId="974"/>
    <cellStyle name="40% — акцент3_5 баланс мощности" xfId="975"/>
    <cellStyle name="40% - Акцент3_Лист1" xfId="976"/>
    <cellStyle name="40% — акцент3_на 2019 год" xfId="977"/>
    <cellStyle name="40% - Акцент3_прил 4" xfId="978"/>
    <cellStyle name="40% — акцент3_прил. 2 Котловая НВВ" xfId="979"/>
    <cellStyle name="40% - Акцент4" xfId="980"/>
    <cellStyle name="40% — акцент4" xfId="981"/>
    <cellStyle name="40% - Акцент4 10" xfId="982"/>
    <cellStyle name="40% - Акцент4 2" xfId="983"/>
    <cellStyle name="40% — акцент4 2" xfId="984"/>
    <cellStyle name="40% - Акцент4 2 2" xfId="985"/>
    <cellStyle name="40% - Акцент4 2 3" xfId="986"/>
    <cellStyle name="40% - Акцент4 2_46EE.2011(v1.0)" xfId="987"/>
    <cellStyle name="40% - Акцент4 3" xfId="988"/>
    <cellStyle name="40% - Акцент4 3 2" xfId="989"/>
    <cellStyle name="40% - Акцент4 3 3" xfId="990"/>
    <cellStyle name="40% - Акцент4 3_46EE.2011(v1.0)" xfId="991"/>
    <cellStyle name="40% - Акцент4 4" xfId="992"/>
    <cellStyle name="40% - Акцент4 4 2" xfId="993"/>
    <cellStyle name="40% - Акцент4 4 3" xfId="994"/>
    <cellStyle name="40% - Акцент4 4_46EE.2011(v1.0)" xfId="995"/>
    <cellStyle name="40% - Акцент4 5" xfId="996"/>
    <cellStyle name="40% - Акцент4 5 2" xfId="997"/>
    <cellStyle name="40% - Акцент4 5 3" xfId="998"/>
    <cellStyle name="40% - Акцент4 5_46EE.2011(v1.0)" xfId="999"/>
    <cellStyle name="40% - Акцент4 6" xfId="1000"/>
    <cellStyle name="40% - Акцент4 6 2" xfId="1001"/>
    <cellStyle name="40% - Акцент4 6 3" xfId="1002"/>
    <cellStyle name="40% - Акцент4 6_46EE.2011(v1.0)" xfId="1003"/>
    <cellStyle name="40% - Акцент4 7" xfId="1004"/>
    <cellStyle name="40% - Акцент4 7 2" xfId="1005"/>
    <cellStyle name="40% - Акцент4 7 3" xfId="1006"/>
    <cellStyle name="40% - Акцент4 7_46EE.2011(v1.0)" xfId="1007"/>
    <cellStyle name="40% - Акцент4 8" xfId="1008"/>
    <cellStyle name="40% - Акцент4 8 2" xfId="1009"/>
    <cellStyle name="40% - Акцент4 8 3" xfId="1010"/>
    <cellStyle name="40% - Акцент4 8_46EE.2011(v1.0)" xfId="1011"/>
    <cellStyle name="40% - Акцент4 9" xfId="1012"/>
    <cellStyle name="40% - Акцент4 9 2" xfId="1013"/>
    <cellStyle name="40% - Акцент4 9 3" xfId="1014"/>
    <cellStyle name="40% - Акцент4 9_46EE.2011(v1.0)" xfId="1015"/>
    <cellStyle name="40% - Акцент4_4 баланс ээ" xfId="1016"/>
    <cellStyle name="40% — акцент4_5 баланс мощности" xfId="1017"/>
    <cellStyle name="40% - Акцент4_Лист1" xfId="1018"/>
    <cellStyle name="40% — акцент4_на 2019 год" xfId="1019"/>
    <cellStyle name="40% - Акцент4_прил 4" xfId="1020"/>
    <cellStyle name="40% — акцент4_прил. 2 Котловая НВВ" xfId="1021"/>
    <cellStyle name="40% - Акцент5" xfId="1022"/>
    <cellStyle name="40% — акцент5" xfId="1023"/>
    <cellStyle name="40% - Акцент5 10" xfId="1024"/>
    <cellStyle name="40% - Акцент5 2" xfId="1025"/>
    <cellStyle name="40% — акцент5 2" xfId="1026"/>
    <cellStyle name="40% - Акцент5 2 2" xfId="1027"/>
    <cellStyle name="40% - Акцент5 2 3" xfId="1028"/>
    <cellStyle name="40% - Акцент5 2_46EE.2011(v1.0)" xfId="1029"/>
    <cellStyle name="40% - Акцент5 3" xfId="1030"/>
    <cellStyle name="40% - Акцент5 3 2" xfId="1031"/>
    <cellStyle name="40% - Акцент5 3 3" xfId="1032"/>
    <cellStyle name="40% - Акцент5 3_46EE.2011(v1.0)" xfId="1033"/>
    <cellStyle name="40% - Акцент5 4" xfId="1034"/>
    <cellStyle name="40% - Акцент5 4 2" xfId="1035"/>
    <cellStyle name="40% - Акцент5 4 3" xfId="1036"/>
    <cellStyle name="40% - Акцент5 4_46EE.2011(v1.0)" xfId="1037"/>
    <cellStyle name="40% - Акцент5 5" xfId="1038"/>
    <cellStyle name="40% - Акцент5 5 2" xfId="1039"/>
    <cellStyle name="40% - Акцент5 5 3" xfId="1040"/>
    <cellStyle name="40% - Акцент5 5_46EE.2011(v1.0)" xfId="1041"/>
    <cellStyle name="40% - Акцент5 6" xfId="1042"/>
    <cellStyle name="40% - Акцент5 6 2" xfId="1043"/>
    <cellStyle name="40% - Акцент5 6 3" xfId="1044"/>
    <cellStyle name="40% - Акцент5 6_46EE.2011(v1.0)" xfId="1045"/>
    <cellStyle name="40% - Акцент5 7" xfId="1046"/>
    <cellStyle name="40% - Акцент5 7 2" xfId="1047"/>
    <cellStyle name="40% - Акцент5 7 3" xfId="1048"/>
    <cellStyle name="40% - Акцент5 7_46EE.2011(v1.0)" xfId="1049"/>
    <cellStyle name="40% - Акцент5 8" xfId="1050"/>
    <cellStyle name="40% - Акцент5 8 2" xfId="1051"/>
    <cellStyle name="40% - Акцент5 8 3" xfId="1052"/>
    <cellStyle name="40% - Акцент5 8_46EE.2011(v1.0)" xfId="1053"/>
    <cellStyle name="40% - Акцент5 9" xfId="1054"/>
    <cellStyle name="40% - Акцент5 9 2" xfId="1055"/>
    <cellStyle name="40% - Акцент5 9 3" xfId="1056"/>
    <cellStyle name="40% - Акцент5 9_46EE.2011(v1.0)" xfId="1057"/>
    <cellStyle name="40% - Акцент5_4 баланс ээ" xfId="1058"/>
    <cellStyle name="40% — акцент5_прил. 2 Котловая НВВ" xfId="1059"/>
    <cellStyle name="40% - Акцент6" xfId="1060"/>
    <cellStyle name="40% — акцент6" xfId="1061"/>
    <cellStyle name="40% - Акцент6 10" xfId="1062"/>
    <cellStyle name="40% - Акцент6 2" xfId="1063"/>
    <cellStyle name="40% — акцент6 2" xfId="1064"/>
    <cellStyle name="40% - Акцент6 2 2" xfId="1065"/>
    <cellStyle name="40% - Акцент6 2 3" xfId="1066"/>
    <cellStyle name="40% - Акцент6 2_46EE.2011(v1.0)" xfId="1067"/>
    <cellStyle name="40% - Акцент6 3" xfId="1068"/>
    <cellStyle name="40% - Акцент6 3 2" xfId="1069"/>
    <cellStyle name="40% - Акцент6 3 3" xfId="1070"/>
    <cellStyle name="40% - Акцент6 3_46EE.2011(v1.0)" xfId="1071"/>
    <cellStyle name="40% - Акцент6 4" xfId="1072"/>
    <cellStyle name="40% - Акцент6 4 2" xfId="1073"/>
    <cellStyle name="40% - Акцент6 4 3" xfId="1074"/>
    <cellStyle name="40% - Акцент6 4_46EE.2011(v1.0)" xfId="1075"/>
    <cellStyle name="40% - Акцент6 5" xfId="1076"/>
    <cellStyle name="40% - Акцент6 5 2" xfId="1077"/>
    <cellStyle name="40% - Акцент6 5 3" xfId="1078"/>
    <cellStyle name="40% - Акцент6 5_46EE.2011(v1.0)" xfId="1079"/>
    <cellStyle name="40% - Акцент6 6" xfId="1080"/>
    <cellStyle name="40% - Акцент6 6 2" xfId="1081"/>
    <cellStyle name="40% - Акцент6 6 3" xfId="1082"/>
    <cellStyle name="40% - Акцент6 6_46EE.2011(v1.0)" xfId="1083"/>
    <cellStyle name="40% - Акцент6 7" xfId="1084"/>
    <cellStyle name="40% - Акцент6 7 2" xfId="1085"/>
    <cellStyle name="40% - Акцент6 7 3" xfId="1086"/>
    <cellStyle name="40% - Акцент6 7_46EE.2011(v1.0)" xfId="1087"/>
    <cellStyle name="40% - Акцент6 8" xfId="1088"/>
    <cellStyle name="40% - Акцент6 8 2" xfId="1089"/>
    <cellStyle name="40% - Акцент6 8 3" xfId="1090"/>
    <cellStyle name="40% - Акцент6 8_46EE.2011(v1.0)" xfId="1091"/>
    <cellStyle name="40% - Акцент6 9" xfId="1092"/>
    <cellStyle name="40% - Акцент6 9 2" xfId="1093"/>
    <cellStyle name="40% - Акцент6 9 3" xfId="1094"/>
    <cellStyle name="40% - Акцент6 9_46EE.2011(v1.0)" xfId="1095"/>
    <cellStyle name="40% - Акцент6_4 баланс ээ" xfId="1096"/>
    <cellStyle name="40% — акцент6_5 баланс мощности" xfId="1097"/>
    <cellStyle name="40% - Акцент6_Лист1" xfId="1098"/>
    <cellStyle name="40% — акцент6_на 2019 год" xfId="1099"/>
    <cellStyle name="40% - Акцент6_прил 4" xfId="1100"/>
    <cellStyle name="40% — акцент6_прил. 2 Котловая НВВ" xfId="1101"/>
    <cellStyle name="60% - Accent1" xfId="1102"/>
    <cellStyle name="60% - Accent1 2" xfId="1103"/>
    <cellStyle name="60% - Accent2" xfId="1104"/>
    <cellStyle name="60% - Accent2 2" xfId="1105"/>
    <cellStyle name="60% - Accent3" xfId="1106"/>
    <cellStyle name="60% - Accent3 2" xfId="1107"/>
    <cellStyle name="60% - Accent4" xfId="1108"/>
    <cellStyle name="60% - Accent4 2" xfId="1109"/>
    <cellStyle name="60% - Accent5" xfId="1110"/>
    <cellStyle name="60% - Accent5 2" xfId="1111"/>
    <cellStyle name="60% - Accent6" xfId="1112"/>
    <cellStyle name="60% - Accent6 2" xfId="1113"/>
    <cellStyle name="60% - Акцент1" xfId="1114"/>
    <cellStyle name="60% — акцент1" xfId="1115"/>
    <cellStyle name="60% - Акцент1 2" xfId="1116"/>
    <cellStyle name="60% — акцент1 2" xfId="1117"/>
    <cellStyle name="60% - Акцент1 2 2" xfId="1118"/>
    <cellStyle name="60% - Акцент1 3" xfId="1119"/>
    <cellStyle name="60% - Акцент1 3 2" xfId="1120"/>
    <cellStyle name="60% - Акцент1 4" xfId="1121"/>
    <cellStyle name="60% - Акцент1 4 2" xfId="1122"/>
    <cellStyle name="60% - Акцент1 5" xfId="1123"/>
    <cellStyle name="60% - Акцент1 5 2" xfId="1124"/>
    <cellStyle name="60% - Акцент1 6" xfId="1125"/>
    <cellStyle name="60% - Акцент1 6 2" xfId="1126"/>
    <cellStyle name="60% - Акцент1 7" xfId="1127"/>
    <cellStyle name="60% - Акцент1 7 2" xfId="1128"/>
    <cellStyle name="60% - Акцент1 8" xfId="1129"/>
    <cellStyle name="60% - Акцент1 8 2" xfId="1130"/>
    <cellStyle name="60% - Акцент1 9" xfId="1131"/>
    <cellStyle name="60% - Акцент1 9 2" xfId="1132"/>
    <cellStyle name="60% - Акцент1_4 баланс ээ" xfId="1133"/>
    <cellStyle name="60% — акцент1_5 баланс мощности" xfId="1134"/>
    <cellStyle name="60% - Акцент1_Лист1" xfId="1135"/>
    <cellStyle name="60% — акцент1_на 2019 год" xfId="1136"/>
    <cellStyle name="60% - Акцент1_прил 4" xfId="1137"/>
    <cellStyle name="60% — акцент1_прил. 2 Котловая НВВ" xfId="1138"/>
    <cellStyle name="60% - Акцент2" xfId="1139"/>
    <cellStyle name="60% — акцент2" xfId="1140"/>
    <cellStyle name="60% - Акцент2 2" xfId="1141"/>
    <cellStyle name="60% — акцент2 2" xfId="1142"/>
    <cellStyle name="60% - Акцент2 2 2" xfId="1143"/>
    <cellStyle name="60% - Акцент2 3" xfId="1144"/>
    <cellStyle name="60% - Акцент2 3 2" xfId="1145"/>
    <cellStyle name="60% - Акцент2 4" xfId="1146"/>
    <cellStyle name="60% - Акцент2 4 2" xfId="1147"/>
    <cellStyle name="60% - Акцент2 5" xfId="1148"/>
    <cellStyle name="60% - Акцент2 5 2" xfId="1149"/>
    <cellStyle name="60% - Акцент2 6" xfId="1150"/>
    <cellStyle name="60% - Акцент2 6 2" xfId="1151"/>
    <cellStyle name="60% - Акцент2 7" xfId="1152"/>
    <cellStyle name="60% - Акцент2 7 2" xfId="1153"/>
    <cellStyle name="60% - Акцент2 8" xfId="1154"/>
    <cellStyle name="60% - Акцент2 8 2" xfId="1155"/>
    <cellStyle name="60% - Акцент2 9" xfId="1156"/>
    <cellStyle name="60% - Акцент2 9 2" xfId="1157"/>
    <cellStyle name="60% - Акцент2_4 баланс ээ" xfId="1158"/>
    <cellStyle name="60% — акцент2_5 баланс мощности" xfId="1159"/>
    <cellStyle name="60% - Акцент2_Лист1" xfId="1160"/>
    <cellStyle name="60% — акцент2_прил. 2 Котловая НВВ" xfId="1161"/>
    <cellStyle name="60% - Акцент3" xfId="1162"/>
    <cellStyle name="60% — акцент3" xfId="1163"/>
    <cellStyle name="60% - Акцент3 2" xfId="1164"/>
    <cellStyle name="60% — акцент3 2" xfId="1165"/>
    <cellStyle name="60% - Акцент3 2 2" xfId="1166"/>
    <cellStyle name="60% - Акцент3 3" xfId="1167"/>
    <cellStyle name="60% - Акцент3 3 2" xfId="1168"/>
    <cellStyle name="60% - Акцент3 4" xfId="1169"/>
    <cellStyle name="60% - Акцент3 4 2" xfId="1170"/>
    <cellStyle name="60% - Акцент3 5" xfId="1171"/>
    <cellStyle name="60% - Акцент3 5 2" xfId="1172"/>
    <cellStyle name="60% - Акцент3 6" xfId="1173"/>
    <cellStyle name="60% - Акцент3 6 2" xfId="1174"/>
    <cellStyle name="60% - Акцент3 7" xfId="1175"/>
    <cellStyle name="60% - Акцент3 7 2" xfId="1176"/>
    <cellStyle name="60% - Акцент3 8" xfId="1177"/>
    <cellStyle name="60% - Акцент3 8 2" xfId="1178"/>
    <cellStyle name="60% - Акцент3 9" xfId="1179"/>
    <cellStyle name="60% - Акцент3 9 2" xfId="1180"/>
    <cellStyle name="60% - Акцент3_4 баланс ээ" xfId="1181"/>
    <cellStyle name="60% — акцент3_5 баланс мощности" xfId="1182"/>
    <cellStyle name="60% - Акцент3_Лист1" xfId="1183"/>
    <cellStyle name="60% — акцент3_на 2019 год" xfId="1184"/>
    <cellStyle name="60% - Акцент3_прил 4" xfId="1185"/>
    <cellStyle name="60% — акцент3_прил. 2 Котловая НВВ" xfId="1186"/>
    <cellStyle name="60% - Акцент4" xfId="1187"/>
    <cellStyle name="60% — акцент4" xfId="1188"/>
    <cellStyle name="60% - Акцент4 2" xfId="1189"/>
    <cellStyle name="60% — акцент4 2" xfId="1190"/>
    <cellStyle name="60% - Акцент4 2 2" xfId="1191"/>
    <cellStyle name="60% - Акцент4 3" xfId="1192"/>
    <cellStyle name="60% - Акцент4 3 2" xfId="1193"/>
    <cellStyle name="60% - Акцент4 4" xfId="1194"/>
    <cellStyle name="60% - Акцент4 4 2" xfId="1195"/>
    <cellStyle name="60% - Акцент4 5" xfId="1196"/>
    <cellStyle name="60% - Акцент4 5 2" xfId="1197"/>
    <cellStyle name="60% - Акцент4 6" xfId="1198"/>
    <cellStyle name="60% - Акцент4 6 2" xfId="1199"/>
    <cellStyle name="60% - Акцент4 7" xfId="1200"/>
    <cellStyle name="60% - Акцент4 7 2" xfId="1201"/>
    <cellStyle name="60% - Акцент4 8" xfId="1202"/>
    <cellStyle name="60% - Акцент4 8 2" xfId="1203"/>
    <cellStyle name="60% - Акцент4 9" xfId="1204"/>
    <cellStyle name="60% - Акцент4 9 2" xfId="1205"/>
    <cellStyle name="60% - Акцент4_4 баланс ээ" xfId="1206"/>
    <cellStyle name="60% — акцент4_5 баланс мощности" xfId="1207"/>
    <cellStyle name="60% - Акцент4_Лист1" xfId="1208"/>
    <cellStyle name="60% — акцент4_на 2019 год" xfId="1209"/>
    <cellStyle name="60% - Акцент4_прил 4" xfId="1210"/>
    <cellStyle name="60% — акцент4_прил. 2 Котловая НВВ" xfId="1211"/>
    <cellStyle name="60% - Акцент5" xfId="1212"/>
    <cellStyle name="60% — акцент5" xfId="1213"/>
    <cellStyle name="60% - Акцент5 2" xfId="1214"/>
    <cellStyle name="60% — акцент5 2" xfId="1215"/>
    <cellStyle name="60% - Акцент5 2 2" xfId="1216"/>
    <cellStyle name="60% - Акцент5 3" xfId="1217"/>
    <cellStyle name="60% - Акцент5 3 2" xfId="1218"/>
    <cellStyle name="60% - Акцент5 4" xfId="1219"/>
    <cellStyle name="60% - Акцент5 4 2" xfId="1220"/>
    <cellStyle name="60% - Акцент5 5" xfId="1221"/>
    <cellStyle name="60% - Акцент5 5 2" xfId="1222"/>
    <cellStyle name="60% - Акцент5 6" xfId="1223"/>
    <cellStyle name="60% - Акцент5 6 2" xfId="1224"/>
    <cellStyle name="60% - Акцент5 7" xfId="1225"/>
    <cellStyle name="60% - Акцент5 7 2" xfId="1226"/>
    <cellStyle name="60% - Акцент5 8" xfId="1227"/>
    <cellStyle name="60% - Акцент5 8 2" xfId="1228"/>
    <cellStyle name="60% - Акцент5 9" xfId="1229"/>
    <cellStyle name="60% - Акцент5 9 2" xfId="1230"/>
    <cellStyle name="60% — акцент5_прил. 2 Котловая НВВ" xfId="1231"/>
    <cellStyle name="60% - Акцент6" xfId="1232"/>
    <cellStyle name="60% — акцент6" xfId="1233"/>
    <cellStyle name="60% - Акцент6 2" xfId="1234"/>
    <cellStyle name="60% — акцент6 2" xfId="1235"/>
    <cellStyle name="60% - Акцент6 2 2" xfId="1236"/>
    <cellStyle name="60% - Акцент6 3" xfId="1237"/>
    <cellStyle name="60% - Акцент6 3 2" xfId="1238"/>
    <cellStyle name="60% - Акцент6 4" xfId="1239"/>
    <cellStyle name="60% - Акцент6 4 2" xfId="1240"/>
    <cellStyle name="60% - Акцент6 5" xfId="1241"/>
    <cellStyle name="60% - Акцент6 5 2" xfId="1242"/>
    <cellStyle name="60% - Акцент6 6" xfId="1243"/>
    <cellStyle name="60% - Акцент6 6 2" xfId="1244"/>
    <cellStyle name="60% - Акцент6 7" xfId="1245"/>
    <cellStyle name="60% - Акцент6 7 2" xfId="1246"/>
    <cellStyle name="60% - Акцент6 8" xfId="1247"/>
    <cellStyle name="60% - Акцент6 8 2" xfId="1248"/>
    <cellStyle name="60% - Акцент6 9" xfId="1249"/>
    <cellStyle name="60% - Акцент6 9 2" xfId="1250"/>
    <cellStyle name="60% - Акцент6_4 баланс ээ" xfId="1251"/>
    <cellStyle name="60% — акцент6_5 баланс мощности" xfId="1252"/>
    <cellStyle name="60% - Акцент6_Лист1" xfId="1253"/>
    <cellStyle name="60% — акцент6_на 2019 год" xfId="1254"/>
    <cellStyle name="60% - Акцент6_прил 4" xfId="1255"/>
    <cellStyle name="60% — акцент6_прил. 2 Котловая НВВ" xfId="1256"/>
    <cellStyle name="Accent1" xfId="1257"/>
    <cellStyle name="Accent1 2" xfId="1258"/>
    <cellStyle name="Accent2" xfId="1259"/>
    <cellStyle name="Accent2 2" xfId="1260"/>
    <cellStyle name="Accent3" xfId="1261"/>
    <cellStyle name="Accent3 2" xfId="1262"/>
    <cellStyle name="Accent4" xfId="1263"/>
    <cellStyle name="Accent4 2" xfId="1264"/>
    <cellStyle name="Accent5" xfId="1265"/>
    <cellStyle name="Accent5 2" xfId="1266"/>
    <cellStyle name="Accent6" xfId="1267"/>
    <cellStyle name="Accent6 2" xfId="1268"/>
    <cellStyle name="Ăčďĺđńńűëęŕ" xfId="1269"/>
    <cellStyle name="Ăčďĺđńńűëęŕ 2" xfId="1270"/>
    <cellStyle name="Action" xfId="1271"/>
    <cellStyle name="AFE" xfId="1272"/>
    <cellStyle name="Áĺççŕůčňíűé" xfId="1273"/>
    <cellStyle name="Áĺççŕůčňíűé 2" xfId="1274"/>
    <cellStyle name="Äĺíĺćíűé [0]_(ňŕá 3č)" xfId="1275"/>
    <cellStyle name="Äĺíĺćíűé_(ňŕá 3č)" xfId="1276"/>
    <cellStyle name="alternate" xfId="1277"/>
    <cellStyle name="Bad" xfId="1278"/>
    <cellStyle name="Bad 2" xfId="1279"/>
    <cellStyle name="Blue" xfId="1280"/>
    <cellStyle name="Body_$Dollars" xfId="1281"/>
    <cellStyle name="Calculation" xfId="1282"/>
    <cellStyle name="Calculation 2" xfId="1283"/>
    <cellStyle name="Calculation_прил. 2 Котловая НВВ" xfId="1284"/>
    <cellStyle name="Cells" xfId="1285"/>
    <cellStyle name="Cells 2" xfId="1286"/>
    <cellStyle name="Cells_26.02.2018  " xfId="1287"/>
    <cellStyle name="Check" xfId="1288"/>
    <cellStyle name="Check Cell" xfId="1289"/>
    <cellStyle name="Check Cell 2" xfId="1290"/>
    <cellStyle name="Chek" xfId="1291"/>
    <cellStyle name="Comma [0]_Adjusted FS 1299" xfId="1292"/>
    <cellStyle name="Comma 0" xfId="1293"/>
    <cellStyle name="Comma 0*" xfId="1294"/>
    <cellStyle name="Comma 2" xfId="1295"/>
    <cellStyle name="Comma 3*" xfId="1296"/>
    <cellStyle name="Comma_Adjusted FS 1299" xfId="1297"/>
    <cellStyle name="Comma0" xfId="1298"/>
    <cellStyle name="Comma0 2" xfId="1299"/>
    <cellStyle name="Çŕůčňíűé" xfId="1300"/>
    <cellStyle name="Çŕůčňíűé 2" xfId="1301"/>
    <cellStyle name="Currency [0]" xfId="1302"/>
    <cellStyle name="Currency [0] 2" xfId="1303"/>
    <cellStyle name="Currency [0] 2 2" xfId="1304"/>
    <cellStyle name="Currency [0] 2 3" xfId="1305"/>
    <cellStyle name="Currency [0] 2 4" xfId="1306"/>
    <cellStyle name="Currency [0] 2 5" xfId="1307"/>
    <cellStyle name="Currency [0] 2 6" xfId="1308"/>
    <cellStyle name="Currency [0] 2 7" xfId="1309"/>
    <cellStyle name="Currency [0] 2 8" xfId="1310"/>
    <cellStyle name="Currency [0] 2 9" xfId="1311"/>
    <cellStyle name="Currency [0] 3" xfId="1312"/>
    <cellStyle name="Currency [0] 3 2" xfId="1313"/>
    <cellStyle name="Currency [0] 3 3" xfId="1314"/>
    <cellStyle name="Currency [0] 3 4" xfId="1315"/>
    <cellStyle name="Currency [0] 3 5" xfId="1316"/>
    <cellStyle name="Currency [0] 3 6" xfId="1317"/>
    <cellStyle name="Currency [0] 3 7" xfId="1318"/>
    <cellStyle name="Currency [0] 3 8" xfId="1319"/>
    <cellStyle name="Currency [0] 3 9" xfId="1320"/>
    <cellStyle name="Currency [0] 4" xfId="1321"/>
    <cellStyle name="Currency [0] 4 2" xfId="1322"/>
    <cellStyle name="Currency [0] 4 3" xfId="1323"/>
    <cellStyle name="Currency [0] 4 4" xfId="1324"/>
    <cellStyle name="Currency [0] 4 5" xfId="1325"/>
    <cellStyle name="Currency [0] 4 6" xfId="1326"/>
    <cellStyle name="Currency [0] 4 7" xfId="1327"/>
    <cellStyle name="Currency [0] 4 8" xfId="1328"/>
    <cellStyle name="Currency [0] 4 9" xfId="1329"/>
    <cellStyle name="Currency [0] 5" xfId="1330"/>
    <cellStyle name="Currency [0] 5 2" xfId="1331"/>
    <cellStyle name="Currency [0] 5 3" xfId="1332"/>
    <cellStyle name="Currency [0] 5 4" xfId="1333"/>
    <cellStyle name="Currency [0] 5 5" xfId="1334"/>
    <cellStyle name="Currency [0] 5 6" xfId="1335"/>
    <cellStyle name="Currency [0] 5 7" xfId="1336"/>
    <cellStyle name="Currency [0] 5 8" xfId="1337"/>
    <cellStyle name="Currency [0] 5 9" xfId="1338"/>
    <cellStyle name="Currency [0] 6" xfId="1339"/>
    <cellStyle name="Currency [0] 6 2" xfId="1340"/>
    <cellStyle name="Currency [0] 6 3" xfId="1341"/>
    <cellStyle name="Currency [0] 7" xfId="1342"/>
    <cellStyle name="Currency [0] 7 2" xfId="1343"/>
    <cellStyle name="Currency [0] 7 3" xfId="1344"/>
    <cellStyle name="Currency [0] 8" xfId="1345"/>
    <cellStyle name="Currency [0] 8 2" xfId="1346"/>
    <cellStyle name="Currency [0] 8 3" xfId="1347"/>
    <cellStyle name="Currency 0" xfId="1348"/>
    <cellStyle name="Currency 2" xfId="1349"/>
    <cellStyle name="Currency_06_9m" xfId="1350"/>
    <cellStyle name="Currency0" xfId="1351"/>
    <cellStyle name="Currency0 2" xfId="1352"/>
    <cellStyle name="currency1" xfId="1353"/>
    <cellStyle name="Currency2" xfId="1354"/>
    <cellStyle name="currency3" xfId="1355"/>
    <cellStyle name="currency4" xfId="1356"/>
    <cellStyle name="Date" xfId="1357"/>
    <cellStyle name="Date 2" xfId="1358"/>
    <cellStyle name="Date Aligned" xfId="1359"/>
    <cellStyle name="Dates" xfId="1360"/>
    <cellStyle name="Dates 2" xfId="1361"/>
    <cellStyle name="DblClick" xfId="1362"/>
    <cellStyle name="Deviant" xfId="1363"/>
    <cellStyle name="Dezimal [0]_NEGS" xfId="1364"/>
    <cellStyle name="Dezimal_NEGS" xfId="1365"/>
    <cellStyle name="done" xfId="1366"/>
    <cellStyle name="Dotted Line" xfId="1367"/>
    <cellStyle name="Dziesiêtny [0]_1" xfId="1368"/>
    <cellStyle name="Dziesiêtny_1" xfId="1369"/>
    <cellStyle name="E&amp;Y House" xfId="1370"/>
    <cellStyle name="E-mail" xfId="1371"/>
    <cellStyle name="E-mail 2" xfId="1372"/>
    <cellStyle name="E-mail 3" xfId="1373"/>
    <cellStyle name="E-mail 4" xfId="1374"/>
    <cellStyle name="E-mail_46EP.2011(v2.0)" xfId="1375"/>
    <cellStyle name="Euro" xfId="1376"/>
    <cellStyle name="Euro 2" xfId="1377"/>
    <cellStyle name="ew" xfId="1378"/>
    <cellStyle name="Explanatory Text" xfId="1379"/>
    <cellStyle name="F2" xfId="1380"/>
    <cellStyle name="F3" xfId="1381"/>
    <cellStyle name="F4" xfId="1382"/>
    <cellStyle name="F5" xfId="1383"/>
    <cellStyle name="F6" xfId="1384"/>
    <cellStyle name="F7" xfId="1385"/>
    <cellStyle name="F8" xfId="1386"/>
    <cellStyle name="Factor" xfId="1387"/>
    <cellStyle name="Fixed" xfId="1388"/>
    <cellStyle name="Fixed 2" xfId="1389"/>
    <cellStyle name="fo]&#13;&#10;UserName=Murat Zelef&#13;&#10;UserCompany=Bumerang&#13;&#10;&#13;&#10;[File Paths]&#13;&#10;WorkingDirectory=C:\EQUIS\DLWIN&#13;&#10;DownLoader=C" xfId="1390"/>
    <cellStyle name="Followed Hyperlink" xfId="1391"/>
    <cellStyle name="Footnote" xfId="1392"/>
    <cellStyle name="Formuls" xfId="1393"/>
    <cellStyle name="From" xfId="1394"/>
    <cellStyle name="Good" xfId="1395"/>
    <cellStyle name="Good 2" xfId="1396"/>
    <cellStyle name="Grey" xfId="1397"/>
    <cellStyle name="hard no" xfId="1398"/>
    <cellStyle name="Hard Percent" xfId="1399"/>
    <cellStyle name="hardno" xfId="1400"/>
    <cellStyle name="Header" xfId="1401"/>
    <cellStyle name="Header 3" xfId="1402"/>
    <cellStyle name="Header_26.02.2018  " xfId="1403"/>
    <cellStyle name="Header1" xfId="1404"/>
    <cellStyle name="Header2" xfId="1405"/>
    <cellStyle name="Heading" xfId="1406"/>
    <cellStyle name="Heading 1" xfId="1407"/>
    <cellStyle name="Heading 2" xfId="1408"/>
    <cellStyle name="Heading 3" xfId="1409"/>
    <cellStyle name="Heading 4" xfId="1410"/>
    <cellStyle name="Heading 5" xfId="1411"/>
    <cellStyle name="Heading_GP.ITOG.4.78(v1.0) - для разделения" xfId="1412"/>
    <cellStyle name="Heading2" xfId="1413"/>
    <cellStyle name="Heading2 2" xfId="1414"/>
    <cellStyle name="Heading2 3" xfId="1415"/>
    <cellStyle name="Heading2 4" xfId="1416"/>
    <cellStyle name="Heading2_46EP.2011(v2.0)" xfId="1417"/>
    <cellStyle name="Hyperlink" xfId="1418"/>
    <cellStyle name="Îáű÷íűé__FES" xfId="1419"/>
    <cellStyle name="Îáû÷íûé_cogs" xfId="1420"/>
    <cellStyle name="Îňęđűâŕâřŕ˙ń˙ ăčďĺđńńűëęŕ" xfId="1421"/>
    <cellStyle name="Îňęđűâŕâřŕ˙ń˙ ăčďĺđńńűëęŕ 2" xfId="1422"/>
    <cellStyle name="Info" xfId="1423"/>
    <cellStyle name="Input" xfId="1424"/>
    <cellStyle name="Input [yellow]" xfId="1425"/>
    <cellStyle name="Input 2" xfId="1426"/>
    <cellStyle name="Input 3" xfId="1427"/>
    <cellStyle name="Input_договор 7803" xfId="1428"/>
    <cellStyle name="InputCurrency" xfId="1429"/>
    <cellStyle name="InputCurrency2" xfId="1430"/>
    <cellStyle name="InputMultiple1" xfId="1431"/>
    <cellStyle name="InputPercent1" xfId="1432"/>
    <cellStyle name="Inputs" xfId="1433"/>
    <cellStyle name="Inputs (const)" xfId="1434"/>
    <cellStyle name="Inputs (const) 2" xfId="1435"/>
    <cellStyle name="Inputs (const) 3" xfId="1436"/>
    <cellStyle name="Inputs (const) 4" xfId="1437"/>
    <cellStyle name="Inputs (const)_46EP.2011(v2.0)" xfId="1438"/>
    <cellStyle name="Inputs 2" xfId="1439"/>
    <cellStyle name="Inputs 3" xfId="1440"/>
    <cellStyle name="Inputs 4" xfId="1441"/>
    <cellStyle name="Inputs 5" xfId="1442"/>
    <cellStyle name="Inputs 6" xfId="1443"/>
    <cellStyle name="Inputs 7" xfId="1444"/>
    <cellStyle name="Inputs 8" xfId="1445"/>
    <cellStyle name="Inputs Co" xfId="1446"/>
    <cellStyle name="Inputs Co 2" xfId="1447"/>
    <cellStyle name="Inputs_46EE.2011(v1.0)" xfId="1448"/>
    <cellStyle name="Linked Cell" xfId="1449"/>
    <cellStyle name="Millares [0]_RESULTS" xfId="1450"/>
    <cellStyle name="Millares_RESULTS" xfId="1451"/>
    <cellStyle name="Milliers [0]_RESULTS" xfId="1452"/>
    <cellStyle name="Milliers_RESULTS" xfId="1453"/>
    <cellStyle name="mnb" xfId="1454"/>
    <cellStyle name="Moneda [0]_RESULTS" xfId="1455"/>
    <cellStyle name="Moneda_RESULTS" xfId="1456"/>
    <cellStyle name="Monétaire [0]_RESULTS" xfId="1457"/>
    <cellStyle name="Monétaire_RESULTS" xfId="1458"/>
    <cellStyle name="Multiple" xfId="1459"/>
    <cellStyle name="Multiple1" xfId="1460"/>
    <cellStyle name="MultipleBelow" xfId="1461"/>
    <cellStyle name="myHead01" xfId="1462"/>
    <cellStyle name="myHead01 2" xfId="1463"/>
    <cellStyle name="namber" xfId="1464"/>
    <cellStyle name="Neutral" xfId="1465"/>
    <cellStyle name="Neutral 2" xfId="1466"/>
    <cellStyle name="Norma11l" xfId="1467"/>
    <cellStyle name="Norma11l 2" xfId="1468"/>
    <cellStyle name="normal" xfId="1469"/>
    <cellStyle name="Normal - Style1" xfId="1470"/>
    <cellStyle name="Normal - Style1 2" xfId="1471"/>
    <cellStyle name="normal 10" xfId="1472"/>
    <cellStyle name="Normal 2" xfId="1473"/>
    <cellStyle name="Normal 2 2" xfId="1474"/>
    <cellStyle name="Normal 2 3" xfId="1475"/>
    <cellStyle name="normal 3" xfId="1476"/>
    <cellStyle name="normal 4" xfId="1477"/>
    <cellStyle name="normal 5" xfId="1478"/>
    <cellStyle name="normal 6" xfId="1479"/>
    <cellStyle name="normal 7" xfId="1480"/>
    <cellStyle name="normal 8" xfId="1481"/>
    <cellStyle name="normal 9" xfId="1482"/>
    <cellStyle name="Normal." xfId="1483"/>
    <cellStyle name="Normal_06_9m" xfId="1484"/>
    <cellStyle name="Normal1" xfId="1485"/>
    <cellStyle name="Normal1 2" xfId="1486"/>
    <cellStyle name="Normal1_Лист1" xfId="1487"/>
    <cellStyle name="Normal2" xfId="1488"/>
    <cellStyle name="NormalGB" xfId="1489"/>
    <cellStyle name="normální_Rozvaha - aktiva" xfId="1490"/>
    <cellStyle name="Normalny_0" xfId="1491"/>
    <cellStyle name="normбlnм_laroux" xfId="1492"/>
    <cellStyle name="Note" xfId="1493"/>
    <cellStyle name="Note 2" xfId="1494"/>
    <cellStyle name="number" xfId="1495"/>
    <cellStyle name="Ôčíŕíńîâűé [0]_(ňŕá 3č)" xfId="1496"/>
    <cellStyle name="Ociriniaue [0]_F_21" xfId="1497"/>
    <cellStyle name="Ôčíŕíńîâűé_(ňŕá 3č)" xfId="1498"/>
    <cellStyle name="Option" xfId="1499"/>
    <cellStyle name="Òûñÿ÷è [0]_cogs" xfId="1500"/>
    <cellStyle name="Òûñÿ÷è_cogs" xfId="1501"/>
    <cellStyle name="Output" xfId="1502"/>
    <cellStyle name="Output 2" xfId="1503"/>
    <cellStyle name="Page Number" xfId="1504"/>
    <cellStyle name="pb_page_heading_LS" xfId="1505"/>
    <cellStyle name="Percent [2]" xfId="1506"/>
    <cellStyle name="Percent_RS_Lianozovo-Samara_9m01" xfId="1507"/>
    <cellStyle name="Percent1" xfId="1508"/>
    <cellStyle name="Piug" xfId="1509"/>
    <cellStyle name="Plug" xfId="1510"/>
    <cellStyle name="Price_Body" xfId="1511"/>
    <cellStyle name="prochrek" xfId="1512"/>
    <cellStyle name="Protected" xfId="1513"/>
    <cellStyle name="Salomon Logo" xfId="1514"/>
    <cellStyle name="SAPBEXaggData" xfId="1515"/>
    <cellStyle name="SAPBEXaggData 2" xfId="1516"/>
    <cellStyle name="SAPBEXaggDataEmph" xfId="1517"/>
    <cellStyle name="SAPBEXaggDataEmph 2" xfId="1518"/>
    <cellStyle name="SAPBEXaggItem" xfId="1519"/>
    <cellStyle name="SAPBEXaggItem 2" xfId="1520"/>
    <cellStyle name="SAPBEXaggItemX" xfId="1521"/>
    <cellStyle name="SAPBEXaggItemX 2" xfId="1522"/>
    <cellStyle name="SAPBEXchaText" xfId="1523"/>
    <cellStyle name="SAPBEXchaText 2" xfId="1524"/>
    <cellStyle name="SAPBEXexcBad7" xfId="1525"/>
    <cellStyle name="SAPBEXexcBad7 2" xfId="1526"/>
    <cellStyle name="SAPBEXexcBad8" xfId="1527"/>
    <cellStyle name="SAPBEXexcBad8 2" xfId="1528"/>
    <cellStyle name="SAPBEXexcBad9" xfId="1529"/>
    <cellStyle name="SAPBEXexcBad9 2" xfId="1530"/>
    <cellStyle name="SAPBEXexcCritical4" xfId="1531"/>
    <cellStyle name="SAPBEXexcCritical4 2" xfId="1532"/>
    <cellStyle name="SAPBEXexcCritical5" xfId="1533"/>
    <cellStyle name="SAPBEXexcCritical5 2" xfId="1534"/>
    <cellStyle name="SAPBEXexcCritical6" xfId="1535"/>
    <cellStyle name="SAPBEXexcCritical6 2" xfId="1536"/>
    <cellStyle name="SAPBEXexcGood1" xfId="1537"/>
    <cellStyle name="SAPBEXexcGood1 2" xfId="1538"/>
    <cellStyle name="SAPBEXexcGood2" xfId="1539"/>
    <cellStyle name="SAPBEXexcGood2 2" xfId="1540"/>
    <cellStyle name="SAPBEXexcGood3" xfId="1541"/>
    <cellStyle name="SAPBEXexcGood3 2" xfId="1542"/>
    <cellStyle name="SAPBEXfilterDrill" xfId="1543"/>
    <cellStyle name="SAPBEXfilterDrill 2" xfId="1544"/>
    <cellStyle name="SAPBEXfilterItem" xfId="1545"/>
    <cellStyle name="SAPBEXfilterItem 2" xfId="1546"/>
    <cellStyle name="SAPBEXfilterText" xfId="1547"/>
    <cellStyle name="SAPBEXfilterText 2" xfId="1548"/>
    <cellStyle name="SAPBEXformats" xfId="1549"/>
    <cellStyle name="SAPBEXformats 2" xfId="1550"/>
    <cellStyle name="SAPBEXheaderItem" xfId="1551"/>
    <cellStyle name="SAPBEXheaderItem 2" xfId="1552"/>
    <cellStyle name="SAPBEXheaderText" xfId="1553"/>
    <cellStyle name="SAPBEXheaderText 2" xfId="1554"/>
    <cellStyle name="SAPBEXHLevel0" xfId="1555"/>
    <cellStyle name="SAPBEXHLevel0 2" xfId="1556"/>
    <cellStyle name="SAPBEXHLevel0X" xfId="1557"/>
    <cellStyle name="SAPBEXHLevel0X 2" xfId="1558"/>
    <cellStyle name="SAPBEXHLevel1" xfId="1559"/>
    <cellStyle name="SAPBEXHLevel1 2" xfId="1560"/>
    <cellStyle name="SAPBEXHLevel1X" xfId="1561"/>
    <cellStyle name="SAPBEXHLevel1X 2" xfId="1562"/>
    <cellStyle name="SAPBEXHLevel2" xfId="1563"/>
    <cellStyle name="SAPBEXHLevel2 2" xfId="1564"/>
    <cellStyle name="SAPBEXHLevel2X" xfId="1565"/>
    <cellStyle name="SAPBEXHLevel2X 2" xfId="1566"/>
    <cellStyle name="SAPBEXHLevel3" xfId="1567"/>
    <cellStyle name="SAPBEXHLevel3 2" xfId="1568"/>
    <cellStyle name="SAPBEXHLevel3X" xfId="1569"/>
    <cellStyle name="SAPBEXHLevel3X 2" xfId="1570"/>
    <cellStyle name="SAPBEXinputData" xfId="1571"/>
    <cellStyle name="SAPBEXinputData 2" xfId="1572"/>
    <cellStyle name="SAPBEXresData" xfId="1573"/>
    <cellStyle name="SAPBEXresData 2" xfId="1574"/>
    <cellStyle name="SAPBEXresDataEmph" xfId="1575"/>
    <cellStyle name="SAPBEXresDataEmph 2" xfId="1576"/>
    <cellStyle name="SAPBEXresItem" xfId="1577"/>
    <cellStyle name="SAPBEXresItem 2" xfId="1578"/>
    <cellStyle name="SAPBEXresItemX" xfId="1579"/>
    <cellStyle name="SAPBEXresItemX 2" xfId="1580"/>
    <cellStyle name="SAPBEXstdData" xfId="1581"/>
    <cellStyle name="SAPBEXstdData 2" xfId="1582"/>
    <cellStyle name="SAPBEXstdDataEmph" xfId="1583"/>
    <cellStyle name="SAPBEXstdDataEmph 2" xfId="1584"/>
    <cellStyle name="SAPBEXstdItem" xfId="1585"/>
    <cellStyle name="SAPBEXstdItem 2" xfId="1586"/>
    <cellStyle name="SAPBEXstdItemX" xfId="1587"/>
    <cellStyle name="SAPBEXstdItemX 2" xfId="1588"/>
    <cellStyle name="SAPBEXtitle" xfId="1589"/>
    <cellStyle name="SAPBEXtitle 2" xfId="1590"/>
    <cellStyle name="SAPBEXundefined" xfId="1591"/>
    <cellStyle name="SAPBEXundefined 2" xfId="1592"/>
    <cellStyle name="st1" xfId="1593"/>
    <cellStyle name="Standard_NEGS" xfId="1594"/>
    <cellStyle name="Style 1" xfId="1595"/>
    <cellStyle name="STYLE1 - Style1" xfId="1596"/>
    <cellStyle name="Table Head" xfId="1597"/>
    <cellStyle name="Table Head Aligned" xfId="1598"/>
    <cellStyle name="Table Head Blue" xfId="1599"/>
    <cellStyle name="Table Head Green" xfId="1600"/>
    <cellStyle name="Table Head_Val_Sum_Graph" xfId="1601"/>
    <cellStyle name="Table Heading" xfId="1602"/>
    <cellStyle name="Table Heading 2" xfId="1603"/>
    <cellStyle name="Table Heading 3" xfId="1604"/>
    <cellStyle name="Table Heading 4" xfId="1605"/>
    <cellStyle name="Table Heading_46EP.2011(v2.0)" xfId="1606"/>
    <cellStyle name="Table Text" xfId="1607"/>
    <cellStyle name="Table Title" xfId="1608"/>
    <cellStyle name="Table Units" xfId="1609"/>
    <cellStyle name="Table_Header" xfId="1610"/>
    <cellStyle name="Text" xfId="1611"/>
    <cellStyle name="Text 1" xfId="1612"/>
    <cellStyle name="Text Head" xfId="1613"/>
    <cellStyle name="Text Head 1" xfId="1614"/>
    <cellStyle name="Title" xfId="1615"/>
    <cellStyle name="Title 2" xfId="1616"/>
    <cellStyle name="Title 4" xfId="1617"/>
    <cellStyle name="Title_5 баланс мощности" xfId="1618"/>
    <cellStyle name="To" xfId="1619"/>
    <cellStyle name="Total" xfId="1620"/>
    <cellStyle name="Total 2" xfId="1621"/>
    <cellStyle name="TotalCurrency" xfId="1622"/>
    <cellStyle name="Underline_Single" xfId="1623"/>
    <cellStyle name="Unit" xfId="1624"/>
    <cellStyle name="Währung [0]_laroux" xfId="1625"/>
    <cellStyle name="Währung_laroux" xfId="1626"/>
    <cellStyle name="Walutowy [0]_1" xfId="1627"/>
    <cellStyle name="Walutowy_1" xfId="1628"/>
    <cellStyle name="Warning Text" xfId="1629"/>
    <cellStyle name="WIP" xfId="1630"/>
    <cellStyle name="year" xfId="1631"/>
    <cellStyle name="Zero" xfId="1632"/>
    <cellStyle name="Акцент1" xfId="1633"/>
    <cellStyle name="Акцент1 2" xfId="1634"/>
    <cellStyle name="Акцент1 2 2" xfId="1635"/>
    <cellStyle name="Акцент1 3" xfId="1636"/>
    <cellStyle name="Акцент1 3 2" xfId="1637"/>
    <cellStyle name="Акцент1 4" xfId="1638"/>
    <cellStyle name="Акцент1 4 2" xfId="1639"/>
    <cellStyle name="Акцент1 5" xfId="1640"/>
    <cellStyle name="Акцент1 5 2" xfId="1641"/>
    <cellStyle name="Акцент1 6" xfId="1642"/>
    <cellStyle name="Акцент1 6 2" xfId="1643"/>
    <cellStyle name="Акцент1 7" xfId="1644"/>
    <cellStyle name="Акцент1 7 2" xfId="1645"/>
    <cellStyle name="Акцент1 8" xfId="1646"/>
    <cellStyle name="Акцент1 8 2" xfId="1647"/>
    <cellStyle name="Акцент1 9" xfId="1648"/>
    <cellStyle name="Акцент1 9 2" xfId="1649"/>
    <cellStyle name="Акцент1_Лист1" xfId="1650"/>
    <cellStyle name="Акцент2" xfId="1651"/>
    <cellStyle name="Акцент2 2" xfId="1652"/>
    <cellStyle name="Акцент2 2 2" xfId="1653"/>
    <cellStyle name="Акцент2 3" xfId="1654"/>
    <cellStyle name="Акцент2 3 2" xfId="1655"/>
    <cellStyle name="Акцент2 4" xfId="1656"/>
    <cellStyle name="Акцент2 4 2" xfId="1657"/>
    <cellStyle name="Акцент2 5" xfId="1658"/>
    <cellStyle name="Акцент2 5 2" xfId="1659"/>
    <cellStyle name="Акцент2 6" xfId="1660"/>
    <cellStyle name="Акцент2 6 2" xfId="1661"/>
    <cellStyle name="Акцент2 7" xfId="1662"/>
    <cellStyle name="Акцент2 7 2" xfId="1663"/>
    <cellStyle name="Акцент2 8" xfId="1664"/>
    <cellStyle name="Акцент2 8 2" xfId="1665"/>
    <cellStyle name="Акцент2 9" xfId="1666"/>
    <cellStyle name="Акцент2 9 2" xfId="1667"/>
    <cellStyle name="Акцент2_5 баланс мощности" xfId="1668"/>
    <cellStyle name="Акцент3" xfId="1669"/>
    <cellStyle name="Акцент3 2" xfId="1670"/>
    <cellStyle name="Акцент3 2 2" xfId="1671"/>
    <cellStyle name="Акцент3 3" xfId="1672"/>
    <cellStyle name="Акцент3 3 2" xfId="1673"/>
    <cellStyle name="Акцент3 4" xfId="1674"/>
    <cellStyle name="Акцент3 4 2" xfId="1675"/>
    <cellStyle name="Акцент3 5" xfId="1676"/>
    <cellStyle name="Акцент3 5 2" xfId="1677"/>
    <cellStyle name="Акцент3 6" xfId="1678"/>
    <cellStyle name="Акцент3 6 2" xfId="1679"/>
    <cellStyle name="Акцент3 7" xfId="1680"/>
    <cellStyle name="Акцент3 7 2" xfId="1681"/>
    <cellStyle name="Акцент3 8" xfId="1682"/>
    <cellStyle name="Акцент3 8 2" xfId="1683"/>
    <cellStyle name="Акцент3 9" xfId="1684"/>
    <cellStyle name="Акцент3 9 2" xfId="1685"/>
    <cellStyle name="Акцент3_5 баланс мощности" xfId="1686"/>
    <cellStyle name="Акцент4" xfId="1687"/>
    <cellStyle name="Акцент4 2" xfId="1688"/>
    <cellStyle name="Акцент4 2 2" xfId="1689"/>
    <cellStyle name="Акцент4 3" xfId="1690"/>
    <cellStyle name="Акцент4 3 2" xfId="1691"/>
    <cellStyle name="Акцент4 4" xfId="1692"/>
    <cellStyle name="Акцент4 4 2" xfId="1693"/>
    <cellStyle name="Акцент4 5" xfId="1694"/>
    <cellStyle name="Акцент4 5 2" xfId="1695"/>
    <cellStyle name="Акцент4 6" xfId="1696"/>
    <cellStyle name="Акцент4 6 2" xfId="1697"/>
    <cellStyle name="Акцент4 7" xfId="1698"/>
    <cellStyle name="Акцент4 7 2" xfId="1699"/>
    <cellStyle name="Акцент4 8" xfId="1700"/>
    <cellStyle name="Акцент4 8 2" xfId="1701"/>
    <cellStyle name="Акцент4 9" xfId="1702"/>
    <cellStyle name="Акцент4 9 2" xfId="1703"/>
    <cellStyle name="Акцент4_Лист1" xfId="1704"/>
    <cellStyle name="Акцент5" xfId="1705"/>
    <cellStyle name="Акцент5 2" xfId="1706"/>
    <cellStyle name="Акцент5 2 2" xfId="1707"/>
    <cellStyle name="Акцент5 3" xfId="1708"/>
    <cellStyle name="Акцент5 3 2" xfId="1709"/>
    <cellStyle name="Акцент5 4" xfId="1710"/>
    <cellStyle name="Акцент5 4 2" xfId="1711"/>
    <cellStyle name="Акцент5 5" xfId="1712"/>
    <cellStyle name="Акцент5 5 2" xfId="1713"/>
    <cellStyle name="Акцент5 6" xfId="1714"/>
    <cellStyle name="Акцент5 6 2" xfId="1715"/>
    <cellStyle name="Акцент5 7" xfId="1716"/>
    <cellStyle name="Акцент5 7 2" xfId="1717"/>
    <cellStyle name="Акцент5 8" xfId="1718"/>
    <cellStyle name="Акцент5 8 2" xfId="1719"/>
    <cellStyle name="Акцент5 9" xfId="1720"/>
    <cellStyle name="Акцент5 9 2" xfId="1721"/>
    <cellStyle name="Акцент5_на 2019 год" xfId="1722"/>
    <cellStyle name="Акцент6" xfId="1723"/>
    <cellStyle name="Акцент6 2" xfId="1724"/>
    <cellStyle name="Акцент6 2 2" xfId="1725"/>
    <cellStyle name="Акцент6 3" xfId="1726"/>
    <cellStyle name="Акцент6 3 2" xfId="1727"/>
    <cellStyle name="Акцент6 4" xfId="1728"/>
    <cellStyle name="Акцент6 4 2" xfId="1729"/>
    <cellStyle name="Акцент6 5" xfId="1730"/>
    <cellStyle name="Акцент6 5 2" xfId="1731"/>
    <cellStyle name="Акцент6 6" xfId="1732"/>
    <cellStyle name="Акцент6 6 2" xfId="1733"/>
    <cellStyle name="Акцент6 7" xfId="1734"/>
    <cellStyle name="Акцент6 7 2" xfId="1735"/>
    <cellStyle name="Акцент6 8" xfId="1736"/>
    <cellStyle name="Акцент6 8 2" xfId="1737"/>
    <cellStyle name="Акцент6 9" xfId="1738"/>
    <cellStyle name="Акцент6 9 2" xfId="1739"/>
    <cellStyle name="Акцент6_5 баланс мощности" xfId="1740"/>
    <cellStyle name="Беззащитный" xfId="1741"/>
    <cellStyle name="Беззащитный 2" xfId="1742"/>
    <cellStyle name="Ввод " xfId="1743"/>
    <cellStyle name="Ввод  2" xfId="1744"/>
    <cellStyle name="Ввод  2 2" xfId="1745"/>
    <cellStyle name="Ввод  2_46EE.2011(v1.0)" xfId="1746"/>
    <cellStyle name="Ввод  3" xfId="1747"/>
    <cellStyle name="Ввод  3 2" xfId="1748"/>
    <cellStyle name="Ввод  3_46EE.2011(v1.0)" xfId="1749"/>
    <cellStyle name="Ввод  4" xfId="1750"/>
    <cellStyle name="Ввод  4 2" xfId="1751"/>
    <cellStyle name="Ввод  4_46EE.2011(v1.0)" xfId="1752"/>
    <cellStyle name="Ввод  5" xfId="1753"/>
    <cellStyle name="Ввод  5 2" xfId="1754"/>
    <cellStyle name="Ввод  5_46EE.2011(v1.0)" xfId="1755"/>
    <cellStyle name="Ввод  6" xfId="1756"/>
    <cellStyle name="Ввод  6 2" xfId="1757"/>
    <cellStyle name="Ввод  6_46EE.2011(v1.0)" xfId="1758"/>
    <cellStyle name="Ввод  7" xfId="1759"/>
    <cellStyle name="Ввод  7 2" xfId="1760"/>
    <cellStyle name="Ввод  7_46EE.2011(v1.0)" xfId="1761"/>
    <cellStyle name="Ввод  8" xfId="1762"/>
    <cellStyle name="Ввод  8 2" xfId="1763"/>
    <cellStyle name="Ввод  8_46EE.2011(v1.0)" xfId="1764"/>
    <cellStyle name="Ввод  9" xfId="1765"/>
    <cellStyle name="Ввод  9 2" xfId="1766"/>
    <cellStyle name="Ввод  9_46EE.2011(v1.0)" xfId="1767"/>
    <cellStyle name="Ввод _26.02.2018  " xfId="1768"/>
    <cellStyle name="Верт. заголовок" xfId="1769"/>
    <cellStyle name="Вес_продукта" xfId="1770"/>
    <cellStyle name="Вывод" xfId="1771"/>
    <cellStyle name="Вывод 2" xfId="1772"/>
    <cellStyle name="Вывод 2 2" xfId="1773"/>
    <cellStyle name="Вывод 2_46EE.2011(v1.0)" xfId="1774"/>
    <cellStyle name="Вывод 3" xfId="1775"/>
    <cellStyle name="Вывод 3 2" xfId="1776"/>
    <cellStyle name="Вывод 3_46EE.2011(v1.0)" xfId="1777"/>
    <cellStyle name="Вывод 4" xfId="1778"/>
    <cellStyle name="Вывод 4 2" xfId="1779"/>
    <cellStyle name="Вывод 4_46EE.2011(v1.0)" xfId="1780"/>
    <cellStyle name="Вывод 5" xfId="1781"/>
    <cellStyle name="Вывод 5 2" xfId="1782"/>
    <cellStyle name="Вывод 5_46EE.2011(v1.0)" xfId="1783"/>
    <cellStyle name="Вывод 6" xfId="1784"/>
    <cellStyle name="Вывод 6 2" xfId="1785"/>
    <cellStyle name="Вывод 6_46EE.2011(v1.0)" xfId="1786"/>
    <cellStyle name="Вывод 7" xfId="1787"/>
    <cellStyle name="Вывод 7 2" xfId="1788"/>
    <cellStyle name="Вывод 7_46EE.2011(v1.0)" xfId="1789"/>
    <cellStyle name="Вывод 8" xfId="1790"/>
    <cellStyle name="Вывод 8 2" xfId="1791"/>
    <cellStyle name="Вывод 8_46EE.2011(v1.0)" xfId="1792"/>
    <cellStyle name="Вывод 9" xfId="1793"/>
    <cellStyle name="Вывод 9 2" xfId="1794"/>
    <cellStyle name="Вывод 9_46EE.2011(v1.0)" xfId="1795"/>
    <cellStyle name="Вывод_5 баланс мощности" xfId="1796"/>
    <cellStyle name="Вычисление" xfId="1797"/>
    <cellStyle name="Вычисление 2" xfId="1798"/>
    <cellStyle name="Вычисление 2 2" xfId="1799"/>
    <cellStyle name="Вычисление 2_46EE.2011(v1.0)" xfId="1800"/>
    <cellStyle name="Вычисление 3" xfId="1801"/>
    <cellStyle name="Вычисление 3 2" xfId="1802"/>
    <cellStyle name="Вычисление 3_46EE.2011(v1.0)" xfId="1803"/>
    <cellStyle name="Вычисление 4" xfId="1804"/>
    <cellStyle name="Вычисление 4 2" xfId="1805"/>
    <cellStyle name="Вычисление 4_46EE.2011(v1.0)" xfId="1806"/>
    <cellStyle name="Вычисление 5" xfId="1807"/>
    <cellStyle name="Вычисление 5 2" xfId="1808"/>
    <cellStyle name="Вычисление 5_46EE.2011(v1.0)" xfId="1809"/>
    <cellStyle name="Вычисление 6" xfId="1810"/>
    <cellStyle name="Вычисление 6 2" xfId="1811"/>
    <cellStyle name="Вычисление 6_46EE.2011(v1.0)" xfId="1812"/>
    <cellStyle name="Вычисление 7" xfId="1813"/>
    <cellStyle name="Вычисление 7 2" xfId="1814"/>
    <cellStyle name="Вычисление 7_46EE.2011(v1.0)" xfId="1815"/>
    <cellStyle name="Вычисление 8" xfId="1816"/>
    <cellStyle name="Вычисление 8 2" xfId="1817"/>
    <cellStyle name="Вычисление 8_46EE.2011(v1.0)" xfId="1818"/>
    <cellStyle name="Вычисление 9" xfId="1819"/>
    <cellStyle name="Вычисление 9 2" xfId="1820"/>
    <cellStyle name="Вычисление 9_46EE.2011(v1.0)" xfId="1821"/>
    <cellStyle name="Вычисление_5 баланс мощности" xfId="1822"/>
    <cellStyle name="Hyperlink" xfId="1823"/>
    <cellStyle name="Гиперссылка 2" xfId="1824"/>
    <cellStyle name="Гиперссылка 2 2" xfId="1825"/>
    <cellStyle name="Гиперссылка 2 3" xfId="1826"/>
    <cellStyle name="Гиперссылка 2_26.02.2018  " xfId="1827"/>
    <cellStyle name="Гиперссылка 3" xfId="1828"/>
    <cellStyle name="Гиперссылка 4" xfId="1829"/>
    <cellStyle name="Гиперссылка 4 2" xfId="1830"/>
    <cellStyle name="Гиперссылка 4_Лист1" xfId="1831"/>
    <cellStyle name="Гиперссылка 5" xfId="1832"/>
    <cellStyle name="Гиперссылка 5 2" xfId="1833"/>
    <cellStyle name="Гиперссылка 5_5 баланс мощности" xfId="1834"/>
    <cellStyle name="Гиперссылка 6" xfId="1835"/>
    <cellStyle name="Гиперссылка 7" xfId="1836"/>
    <cellStyle name="Группа" xfId="1837"/>
    <cellStyle name="Группа 0" xfId="1838"/>
    <cellStyle name="Группа 1" xfId="1839"/>
    <cellStyle name="Группа 2" xfId="1840"/>
    <cellStyle name="Группа 3" xfId="1841"/>
    <cellStyle name="Группа 4" xfId="1842"/>
    <cellStyle name="Группа 5" xfId="1843"/>
    <cellStyle name="Группа 6" xfId="1844"/>
    <cellStyle name="Группа 7" xfId="1845"/>
    <cellStyle name="Группа 8" xfId="1846"/>
    <cellStyle name="Группа_4DNS.UPDATE.EXAMPLE" xfId="1847"/>
    <cellStyle name="ДАТА" xfId="1848"/>
    <cellStyle name="ДАТА 2" xfId="1849"/>
    <cellStyle name="ДАТА 3" xfId="1850"/>
    <cellStyle name="ДАТА 4" xfId="1851"/>
    <cellStyle name="ДАТА 5" xfId="1852"/>
    <cellStyle name="ДАТА 6" xfId="1853"/>
    <cellStyle name="ДАТА 7" xfId="1854"/>
    <cellStyle name="ДАТА 8" xfId="1855"/>
    <cellStyle name="ДАТА 9" xfId="1856"/>
    <cellStyle name="ДАТА_1" xfId="1857"/>
    <cellStyle name="Currency" xfId="1858"/>
    <cellStyle name="Currency [0]" xfId="1859"/>
    <cellStyle name="Денежный 2" xfId="1860"/>
    <cellStyle name="Денежный 2 2" xfId="1861"/>
    <cellStyle name="Денежный 2 3" xfId="1862"/>
    <cellStyle name="Денежный 2_INDEX.STATION.2012(v1.0)_" xfId="1863"/>
    <cellStyle name="ЄЄ" xfId="1864"/>
    <cellStyle name="Є_x0004_Є" xfId="1865"/>
    <cellStyle name="ЄЄ_x0004_" xfId="1866"/>
    <cellStyle name="ЄЄ_перетоки 2017" xfId="1867"/>
    <cellStyle name="ЄЄЄ" xfId="1868"/>
    <cellStyle name="ЄЄЄ_x0004_" xfId="1869"/>
    <cellStyle name="ЄЄЄЄ" xfId="1870"/>
    <cellStyle name="ЄЄЄЄ_x0004_" xfId="1871"/>
    <cellStyle name="ЄЄЄЄЄ" xfId="1872"/>
    <cellStyle name="ЄЄЄЄЄ_x0004_" xfId="1873"/>
    <cellStyle name="ЄЄЄЄ_x0004_ЄЄЄ" xfId="1874"/>
    <cellStyle name="ЄЄЄЄЄ_x0004_ЄЄЄ" xfId="1875"/>
    <cellStyle name="ЄЄ_x0004_ЄЄЄЄЄЄЄ" xfId="1876"/>
    <cellStyle name="Заголовок" xfId="1877"/>
    <cellStyle name="Заголовок 1" xfId="1878"/>
    <cellStyle name="Заголовок 1 2" xfId="1879"/>
    <cellStyle name="Заголовок 1 2 2" xfId="1880"/>
    <cellStyle name="Заголовок 1 2_46EE.2011(v1.0)" xfId="1881"/>
    <cellStyle name="Заголовок 1 3" xfId="1882"/>
    <cellStyle name="Заголовок 1 3 2" xfId="1883"/>
    <cellStyle name="Заголовок 1 3_46EE.2011(v1.0)" xfId="1884"/>
    <cellStyle name="Заголовок 1 4" xfId="1885"/>
    <cellStyle name="Заголовок 1 4 2" xfId="1886"/>
    <cellStyle name="Заголовок 1 4_46EE.2011(v1.0)" xfId="1887"/>
    <cellStyle name="Заголовок 1 5" xfId="1888"/>
    <cellStyle name="Заголовок 1 5 2" xfId="1889"/>
    <cellStyle name="Заголовок 1 5_46EE.2011(v1.0)" xfId="1890"/>
    <cellStyle name="Заголовок 1 6" xfId="1891"/>
    <cellStyle name="Заголовок 1 6 2" xfId="1892"/>
    <cellStyle name="Заголовок 1 6_46EE.2011(v1.0)" xfId="1893"/>
    <cellStyle name="Заголовок 1 7" xfId="1894"/>
    <cellStyle name="Заголовок 1 7 2" xfId="1895"/>
    <cellStyle name="Заголовок 1 7_46EE.2011(v1.0)" xfId="1896"/>
    <cellStyle name="Заголовок 1 8" xfId="1897"/>
    <cellStyle name="Заголовок 1 8 2" xfId="1898"/>
    <cellStyle name="Заголовок 1 8_46EE.2011(v1.0)" xfId="1899"/>
    <cellStyle name="Заголовок 1 9" xfId="1900"/>
    <cellStyle name="Заголовок 1 9 2" xfId="1901"/>
    <cellStyle name="Заголовок 1 9_46EE.2011(v1.0)" xfId="1902"/>
    <cellStyle name="Заголовок 1_5 баланс мощности" xfId="1903"/>
    <cellStyle name="Заголовок 2" xfId="1904"/>
    <cellStyle name="Заголовок 2 2" xfId="1905"/>
    <cellStyle name="Заголовок 2 2 2" xfId="1906"/>
    <cellStyle name="Заголовок 2 2_46EE.2011(v1.0)" xfId="1907"/>
    <cellStyle name="Заголовок 2 3" xfId="1908"/>
    <cellStyle name="Заголовок 2 3 2" xfId="1909"/>
    <cellStyle name="Заголовок 2 3_46EE.2011(v1.0)" xfId="1910"/>
    <cellStyle name="Заголовок 2 4" xfId="1911"/>
    <cellStyle name="Заголовок 2 4 2" xfId="1912"/>
    <cellStyle name="Заголовок 2 4_46EE.2011(v1.0)" xfId="1913"/>
    <cellStyle name="Заголовок 2 5" xfId="1914"/>
    <cellStyle name="Заголовок 2 5 2" xfId="1915"/>
    <cellStyle name="Заголовок 2 5_46EE.2011(v1.0)" xfId="1916"/>
    <cellStyle name="Заголовок 2 6" xfId="1917"/>
    <cellStyle name="Заголовок 2 6 2" xfId="1918"/>
    <cellStyle name="Заголовок 2 6_46EE.2011(v1.0)" xfId="1919"/>
    <cellStyle name="Заголовок 2 7" xfId="1920"/>
    <cellStyle name="Заголовок 2 7 2" xfId="1921"/>
    <cellStyle name="Заголовок 2 7_46EE.2011(v1.0)" xfId="1922"/>
    <cellStyle name="Заголовок 2 8" xfId="1923"/>
    <cellStyle name="Заголовок 2 8 2" xfId="1924"/>
    <cellStyle name="Заголовок 2 8_46EE.2011(v1.0)" xfId="1925"/>
    <cellStyle name="Заголовок 2 9" xfId="1926"/>
    <cellStyle name="Заголовок 2 9 2" xfId="1927"/>
    <cellStyle name="Заголовок 2 9_46EE.2011(v1.0)" xfId="1928"/>
    <cellStyle name="Заголовок 2_5 баланс мощности" xfId="1929"/>
    <cellStyle name="Заголовок 3" xfId="1930"/>
    <cellStyle name="Заголовок 3 2" xfId="1931"/>
    <cellStyle name="Заголовок 3 2 2" xfId="1932"/>
    <cellStyle name="Заголовок 3 2_46EE.2011(v1.0)" xfId="1933"/>
    <cellStyle name="Заголовок 3 3" xfId="1934"/>
    <cellStyle name="Заголовок 3 3 2" xfId="1935"/>
    <cellStyle name="Заголовок 3 3_46EE.2011(v1.0)" xfId="1936"/>
    <cellStyle name="Заголовок 3 4" xfId="1937"/>
    <cellStyle name="Заголовок 3 4 2" xfId="1938"/>
    <cellStyle name="Заголовок 3 4_46EE.2011(v1.0)" xfId="1939"/>
    <cellStyle name="Заголовок 3 5" xfId="1940"/>
    <cellStyle name="Заголовок 3 5 2" xfId="1941"/>
    <cellStyle name="Заголовок 3 5_46EE.2011(v1.0)" xfId="1942"/>
    <cellStyle name="Заголовок 3 6" xfId="1943"/>
    <cellStyle name="Заголовок 3 6 2" xfId="1944"/>
    <cellStyle name="Заголовок 3 6_46EE.2011(v1.0)" xfId="1945"/>
    <cellStyle name="Заголовок 3 7" xfId="1946"/>
    <cellStyle name="Заголовок 3 7 2" xfId="1947"/>
    <cellStyle name="Заголовок 3 7_46EE.2011(v1.0)" xfId="1948"/>
    <cellStyle name="Заголовок 3 8" xfId="1949"/>
    <cellStyle name="Заголовок 3 8 2" xfId="1950"/>
    <cellStyle name="Заголовок 3 8_46EE.2011(v1.0)" xfId="1951"/>
    <cellStyle name="Заголовок 3 9" xfId="1952"/>
    <cellStyle name="Заголовок 3 9 2" xfId="1953"/>
    <cellStyle name="Заголовок 3 9_46EE.2011(v1.0)" xfId="1954"/>
    <cellStyle name="Заголовок 3_Лист1" xfId="1955"/>
    <cellStyle name="Заголовок 4" xfId="1956"/>
    <cellStyle name="Заголовок 4 2" xfId="1957"/>
    <cellStyle name="Заголовок 4 2 2" xfId="1958"/>
    <cellStyle name="Заголовок 4 3" xfId="1959"/>
    <cellStyle name="Заголовок 4 3 2" xfId="1960"/>
    <cellStyle name="Заголовок 4 4" xfId="1961"/>
    <cellStyle name="Заголовок 4 4 2" xfId="1962"/>
    <cellStyle name="Заголовок 4 5" xfId="1963"/>
    <cellStyle name="Заголовок 4 5 2" xfId="1964"/>
    <cellStyle name="Заголовок 4 6" xfId="1965"/>
    <cellStyle name="Заголовок 4 6 2" xfId="1966"/>
    <cellStyle name="Заголовок 4 7" xfId="1967"/>
    <cellStyle name="Заголовок 4 7 2" xfId="1968"/>
    <cellStyle name="Заголовок 4 8" xfId="1969"/>
    <cellStyle name="Заголовок 4 8 2" xfId="1970"/>
    <cellStyle name="Заголовок 4 9" xfId="1971"/>
    <cellStyle name="Заголовок 4 9 2" xfId="1972"/>
    <cellStyle name="Заголовок 4_Лист1" xfId="1973"/>
    <cellStyle name="ЗАГОЛОВОК1" xfId="1974"/>
    <cellStyle name="ЗАГОЛОВОК2" xfId="1975"/>
    <cellStyle name="ЗаголовокСтолбца" xfId="1976"/>
    <cellStyle name="ЗаголовокСтолбца 2" xfId="1977"/>
    <cellStyle name="Защитный" xfId="1978"/>
    <cellStyle name="Защитный 2" xfId="1979"/>
    <cellStyle name="Значение" xfId="1980"/>
    <cellStyle name="Значение 2" xfId="1981"/>
    <cellStyle name="Значение_5 баланс мощности" xfId="1982"/>
    <cellStyle name="Зоголовок" xfId="1983"/>
    <cellStyle name="Итог" xfId="1984"/>
    <cellStyle name="Итог 2" xfId="1985"/>
    <cellStyle name="Итог 2 2" xfId="1986"/>
    <cellStyle name="Итог 2_46EE.2011(v1.0)" xfId="1987"/>
    <cellStyle name="Итог 3" xfId="1988"/>
    <cellStyle name="Итог 3 2" xfId="1989"/>
    <cellStyle name="Итог 3_46EE.2011(v1.0)" xfId="1990"/>
    <cellStyle name="Итог 4" xfId="1991"/>
    <cellStyle name="Итог 4 2" xfId="1992"/>
    <cellStyle name="Итог 4_46EE.2011(v1.0)" xfId="1993"/>
    <cellStyle name="Итог 5" xfId="1994"/>
    <cellStyle name="Итог 5 2" xfId="1995"/>
    <cellStyle name="Итог 5_46EE.2011(v1.0)" xfId="1996"/>
    <cellStyle name="Итог 6" xfId="1997"/>
    <cellStyle name="Итог 6 2" xfId="1998"/>
    <cellStyle name="Итог 6_46EE.2011(v1.0)" xfId="1999"/>
    <cellStyle name="Итог 7" xfId="2000"/>
    <cellStyle name="Итог 7 2" xfId="2001"/>
    <cellStyle name="Итог 7_46EE.2011(v1.0)" xfId="2002"/>
    <cellStyle name="Итог 8" xfId="2003"/>
    <cellStyle name="Итог 8 2" xfId="2004"/>
    <cellStyle name="Итог 8_46EE.2011(v1.0)" xfId="2005"/>
    <cellStyle name="Итог 9" xfId="2006"/>
    <cellStyle name="Итог 9 2" xfId="2007"/>
    <cellStyle name="Итог 9_46EE.2011(v1.0)" xfId="2008"/>
    <cellStyle name="Итог_Лист1" xfId="2009"/>
    <cellStyle name="Итого" xfId="2010"/>
    <cellStyle name="Итого 2" xfId="2011"/>
    <cellStyle name="ИТОГОВЫЙ" xfId="2012"/>
    <cellStyle name="ИТОГОВЫЙ 2" xfId="2013"/>
    <cellStyle name="ИТОГОВЫЙ 3" xfId="2014"/>
    <cellStyle name="ИТОГОВЫЙ 4" xfId="2015"/>
    <cellStyle name="ИТОГОВЫЙ 5" xfId="2016"/>
    <cellStyle name="ИТОГОВЫЙ 6" xfId="2017"/>
    <cellStyle name="ИТОГОВЫЙ 7" xfId="2018"/>
    <cellStyle name="ИТОГОВЫЙ 8" xfId="2019"/>
    <cellStyle name="ИТОГОВЫЙ 9" xfId="2020"/>
    <cellStyle name="ИТОГОВЫЙ_1" xfId="2021"/>
    <cellStyle name="Контрольная ячейка" xfId="2022"/>
    <cellStyle name="Контрольная ячейка 2" xfId="2023"/>
    <cellStyle name="Контрольная ячейка 2 2" xfId="2024"/>
    <cellStyle name="Контрольная ячейка 2_46EE.2011(v1.0)" xfId="2025"/>
    <cellStyle name="Контрольная ячейка 3" xfId="2026"/>
    <cellStyle name="Контрольная ячейка 3 2" xfId="2027"/>
    <cellStyle name="Контрольная ячейка 3_46EE.2011(v1.0)" xfId="2028"/>
    <cellStyle name="Контрольная ячейка 4" xfId="2029"/>
    <cellStyle name="Контрольная ячейка 4 2" xfId="2030"/>
    <cellStyle name="Контрольная ячейка 4_46EE.2011(v1.0)" xfId="2031"/>
    <cellStyle name="Контрольная ячейка 5" xfId="2032"/>
    <cellStyle name="Контрольная ячейка 5 2" xfId="2033"/>
    <cellStyle name="Контрольная ячейка 5_46EE.2011(v1.0)" xfId="2034"/>
    <cellStyle name="Контрольная ячейка 6" xfId="2035"/>
    <cellStyle name="Контрольная ячейка 6 2" xfId="2036"/>
    <cellStyle name="Контрольная ячейка 6_46EE.2011(v1.0)" xfId="2037"/>
    <cellStyle name="Контрольная ячейка 7" xfId="2038"/>
    <cellStyle name="Контрольная ячейка 7 2" xfId="2039"/>
    <cellStyle name="Контрольная ячейка 7_46EE.2011(v1.0)" xfId="2040"/>
    <cellStyle name="Контрольная ячейка 8" xfId="2041"/>
    <cellStyle name="Контрольная ячейка 8 2" xfId="2042"/>
    <cellStyle name="Контрольная ячейка 8_46EE.2011(v1.0)" xfId="2043"/>
    <cellStyle name="Контрольная ячейка 9" xfId="2044"/>
    <cellStyle name="Контрольная ячейка 9 2" xfId="2045"/>
    <cellStyle name="Контрольная ячейка 9_46EE.2011(v1.0)" xfId="2046"/>
    <cellStyle name="Контрольная ячейка_5 баланс мощности" xfId="2047"/>
    <cellStyle name="Миша (бланки отчетности)" xfId="2048"/>
    <cellStyle name="Мои наименования показателей" xfId="2049"/>
    <cellStyle name="Мои наименования показателей 2" xfId="2050"/>
    <cellStyle name="Мои наименования показателей 2 2" xfId="2051"/>
    <cellStyle name="Мои наименования показателей 2 3" xfId="2052"/>
    <cellStyle name="Мои наименования показателей 2 4" xfId="2053"/>
    <cellStyle name="Мои наименования показателей 2 5" xfId="2054"/>
    <cellStyle name="Мои наименования показателей 2 6" xfId="2055"/>
    <cellStyle name="Мои наименования показателей 2 7" xfId="2056"/>
    <cellStyle name="Мои наименования показателей 2 8" xfId="2057"/>
    <cellStyle name="Мои наименования показателей 2 9" xfId="2058"/>
    <cellStyle name="Мои наименования показателей 2_1" xfId="2059"/>
    <cellStyle name="Мои наименования показателей 3" xfId="2060"/>
    <cellStyle name="Мои наименования показателей 3 2" xfId="2061"/>
    <cellStyle name="Мои наименования показателей 3 3" xfId="2062"/>
    <cellStyle name="Мои наименования показателей 3 4" xfId="2063"/>
    <cellStyle name="Мои наименования показателей 3 5" xfId="2064"/>
    <cellStyle name="Мои наименования показателей 3 6" xfId="2065"/>
    <cellStyle name="Мои наименования показателей 3 7" xfId="2066"/>
    <cellStyle name="Мои наименования показателей 3 8" xfId="2067"/>
    <cellStyle name="Мои наименования показателей 3 9" xfId="2068"/>
    <cellStyle name="Мои наименования показателей 3_1" xfId="2069"/>
    <cellStyle name="Мои наименования показателей 4" xfId="2070"/>
    <cellStyle name="Мои наименования показателей 4 2" xfId="2071"/>
    <cellStyle name="Мои наименования показателей 4 3" xfId="2072"/>
    <cellStyle name="Мои наименования показателей 4 4" xfId="2073"/>
    <cellStyle name="Мои наименования показателей 4 5" xfId="2074"/>
    <cellStyle name="Мои наименования показателей 4 6" xfId="2075"/>
    <cellStyle name="Мои наименования показателей 4 7" xfId="2076"/>
    <cellStyle name="Мои наименования показателей 4 8" xfId="2077"/>
    <cellStyle name="Мои наименования показателей 4 9" xfId="2078"/>
    <cellStyle name="Мои наименования показателей 4_1" xfId="2079"/>
    <cellStyle name="Мои наименования показателей 5" xfId="2080"/>
    <cellStyle name="Мои наименования показателей 5 2" xfId="2081"/>
    <cellStyle name="Мои наименования показателей 5 3" xfId="2082"/>
    <cellStyle name="Мои наименования показателей 5 4" xfId="2083"/>
    <cellStyle name="Мои наименования показателей 5 5" xfId="2084"/>
    <cellStyle name="Мои наименования показателей 5 6" xfId="2085"/>
    <cellStyle name="Мои наименования показателей 5 7" xfId="2086"/>
    <cellStyle name="Мои наименования показателей 5 8" xfId="2087"/>
    <cellStyle name="Мои наименования показателей 5 9" xfId="2088"/>
    <cellStyle name="Мои наименования показателей 5_1" xfId="2089"/>
    <cellStyle name="Мои наименования показателей 6" xfId="2090"/>
    <cellStyle name="Мои наименования показателей 6 2" xfId="2091"/>
    <cellStyle name="Мои наименования показателей 6 3" xfId="2092"/>
    <cellStyle name="Мои наименования показателей 6_46EE.2011(v1.0)" xfId="2093"/>
    <cellStyle name="Мои наименования показателей 7" xfId="2094"/>
    <cellStyle name="Мои наименования показателей 7 2" xfId="2095"/>
    <cellStyle name="Мои наименования показателей 7 3" xfId="2096"/>
    <cellStyle name="Мои наименования показателей 7_46EE.2011(v1.0)" xfId="2097"/>
    <cellStyle name="Мои наименования показателей 8" xfId="2098"/>
    <cellStyle name="Мои наименования показателей 8 2" xfId="2099"/>
    <cellStyle name="Мои наименования показателей 8 3" xfId="2100"/>
    <cellStyle name="Мои наименования показателей 8_46EE.2011(v1.0)" xfId="2101"/>
    <cellStyle name="Мои наименования показателей 9" xfId="2102"/>
    <cellStyle name="Мои наименования показателей_46EE.2011" xfId="2103"/>
    <cellStyle name="Мой заголовок" xfId="2104"/>
    <cellStyle name="Мой заголовок листа" xfId="2105"/>
    <cellStyle name="Мой заголовок листа 2" xfId="2106"/>
    <cellStyle name="Мой заголовок_Новая инструкция1_фст" xfId="2107"/>
    <cellStyle name="назв фил" xfId="2108"/>
    <cellStyle name="Название" xfId="2109"/>
    <cellStyle name="Название 2" xfId="2110"/>
    <cellStyle name="Название 2 2" xfId="2111"/>
    <cellStyle name="Название 3" xfId="2112"/>
    <cellStyle name="Название 3 2" xfId="2113"/>
    <cellStyle name="Название 4" xfId="2114"/>
    <cellStyle name="Название 4 2" xfId="2115"/>
    <cellStyle name="Название 5" xfId="2116"/>
    <cellStyle name="Название 5 2" xfId="2117"/>
    <cellStyle name="Название 6" xfId="2118"/>
    <cellStyle name="Название 6 2" xfId="2119"/>
    <cellStyle name="Название 7" xfId="2120"/>
    <cellStyle name="Название 7 2" xfId="2121"/>
    <cellStyle name="Название 8" xfId="2122"/>
    <cellStyle name="Название 8 2" xfId="2123"/>
    <cellStyle name="Название 9" xfId="2124"/>
    <cellStyle name="Название 9 2" xfId="2125"/>
    <cellStyle name="Название_Лист1" xfId="2126"/>
    <cellStyle name="Невидимый" xfId="2127"/>
    <cellStyle name="Нейтральный" xfId="2128"/>
    <cellStyle name="Нейтральный 2" xfId="2129"/>
    <cellStyle name="Нейтральный 2 2" xfId="2130"/>
    <cellStyle name="Нейтральный 3" xfId="2131"/>
    <cellStyle name="Нейтральный 3 2" xfId="2132"/>
    <cellStyle name="Нейтральный 4" xfId="2133"/>
    <cellStyle name="Нейтральный 4 2" xfId="2134"/>
    <cellStyle name="Нейтральный 5" xfId="2135"/>
    <cellStyle name="Нейтральный 5 2" xfId="2136"/>
    <cellStyle name="Нейтральный 6" xfId="2137"/>
    <cellStyle name="Нейтральный 6 2" xfId="2138"/>
    <cellStyle name="Нейтральный 7" xfId="2139"/>
    <cellStyle name="Нейтральный 7 2" xfId="2140"/>
    <cellStyle name="Нейтральный 8" xfId="2141"/>
    <cellStyle name="Нейтральный 8 2" xfId="2142"/>
    <cellStyle name="Нейтральный 9" xfId="2143"/>
    <cellStyle name="Нейтральный 9 2" xfId="2144"/>
    <cellStyle name="Нейтральный_5 баланс мощности" xfId="2145"/>
    <cellStyle name="Низ1" xfId="2146"/>
    <cellStyle name="Низ2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1_46EE.2011(v1.2)" xfId="2153"/>
    <cellStyle name="Обычный 12" xfId="2154"/>
    <cellStyle name="Обычный 12 2" xfId="2155"/>
    <cellStyle name="Обычный 12 2 2" xfId="2156"/>
    <cellStyle name="Обычный 12 2_тариф покупки потерь" xfId="2157"/>
    <cellStyle name="Обычный 12 3 2" xfId="2158"/>
    <cellStyle name="Обычный 12_5 баланс мощности" xfId="2159"/>
    <cellStyle name="Обычный 13" xfId="2160"/>
    <cellStyle name="Обычный 14" xfId="2161"/>
    <cellStyle name="Обычный 14 2" xfId="2162"/>
    <cellStyle name="Обычный 14_5 баланс мощности" xfId="2163"/>
    <cellStyle name="Обычный 15" xfId="2164"/>
    <cellStyle name="Обычный 16" xfId="2165"/>
    <cellStyle name="Обычный 2" xfId="2166"/>
    <cellStyle name="Обычный 2 10 2" xfId="2167"/>
    <cellStyle name="Обычный 2 2" xfId="2168"/>
    <cellStyle name="Обычный 2 2 2" xfId="2169"/>
    <cellStyle name="Обычный 2 2 2 2" xfId="2170"/>
    <cellStyle name="Обычный 2 2 2 2 2" xfId="2171"/>
    <cellStyle name="Обычный 2 2 2 2 2 2" xfId="2172"/>
    <cellStyle name="Обычный 2 2 2 2 2 2 2" xfId="2173"/>
    <cellStyle name="Обычный 2 2 2 2 2 2 3" xfId="2174"/>
    <cellStyle name="Обычный 2 2 2 2 2 3" xfId="2175"/>
    <cellStyle name="Обычный 2 2 2 2 2_перетоки 2017" xfId="2176"/>
    <cellStyle name="Обычный 2 2 2 2 3" xfId="2177"/>
    <cellStyle name="Обычный 2 2 2 2 4" xfId="2178"/>
    <cellStyle name="Обычный 2 2 2 2_прил. 2 Котловая НВВ" xfId="2179"/>
    <cellStyle name="Обычный 2 2 2 3" xfId="2180"/>
    <cellStyle name="Обычный 2 2 2 4" xfId="2181"/>
    <cellStyle name="Обычный 2 2 2_5 баланс мощности" xfId="2182"/>
    <cellStyle name="Обычный 2 2 3" xfId="2183"/>
    <cellStyle name="Обычный 2 2 4" xfId="2184"/>
    <cellStyle name="Обычный 2 2 5" xfId="2185"/>
    <cellStyle name="Обычный 2 2_01.02.2018" xfId="2186"/>
    <cellStyle name="Обычный 2 3" xfId="2187"/>
    <cellStyle name="Обычный 2 3 2" xfId="2188"/>
    <cellStyle name="Обычный 2 3 3" xfId="2189"/>
    <cellStyle name="Обычный 2 3 4" xfId="2190"/>
    <cellStyle name="Обычный 2 3_46EE.2011(v1.0)" xfId="2191"/>
    <cellStyle name="Обычный 2 4" xfId="2192"/>
    <cellStyle name="Обычный 2 4 2" xfId="2193"/>
    <cellStyle name="Обычный 2 4 3" xfId="2194"/>
    <cellStyle name="Обычный 2 4 4" xfId="2195"/>
    <cellStyle name="Обычный 2 4_46EE.2011(v1.0)" xfId="2196"/>
    <cellStyle name="Обычный 2 5" xfId="2197"/>
    <cellStyle name="Обычный 2 5 2" xfId="2198"/>
    <cellStyle name="Обычный 2 5 3" xfId="2199"/>
    <cellStyle name="Обычный 2 5 4" xfId="2200"/>
    <cellStyle name="Обычный 2 5_46EE.2011(v1.0)" xfId="2201"/>
    <cellStyle name="Обычный 2 6" xfId="2202"/>
    <cellStyle name="Обычный 2 6 2" xfId="2203"/>
    <cellStyle name="Обычный 2 6 3" xfId="2204"/>
    <cellStyle name="Обычный 2 6_46EE.2011(v1.0)" xfId="2205"/>
    <cellStyle name="Обычный 2 7" xfId="2206"/>
    <cellStyle name="Обычный 2 8" xfId="2207"/>
    <cellStyle name="Обычный 2 9" xfId="2208"/>
    <cellStyle name="Обычный 2_01.02.2018" xfId="2209"/>
    <cellStyle name="Обычный 20" xfId="2210"/>
    <cellStyle name="Обычный 21" xfId="2211"/>
    <cellStyle name="Обычный 22" xfId="2212"/>
    <cellStyle name="Обычный 23" xfId="2213"/>
    <cellStyle name="Обычный 3" xfId="2214"/>
    <cellStyle name="Обычный 3 2" xfId="2215"/>
    <cellStyle name="Обычный 3 2 2" xfId="2216"/>
    <cellStyle name="Обычный 3 2_5 баланс мощности" xfId="2217"/>
    <cellStyle name="Обычный 3 3" xfId="2218"/>
    <cellStyle name="Обычный 3 3 2" xfId="2219"/>
    <cellStyle name="Обычный 3 3 3" xfId="2220"/>
    <cellStyle name="Обычный 3 3_Лист1" xfId="2221"/>
    <cellStyle name="Обычный 3 4" xfId="2222"/>
    <cellStyle name="Обычный 3 5" xfId="2223"/>
    <cellStyle name="Обычный 3 6" xfId="2224"/>
    <cellStyle name="Обычный 3_4 баланс ээ" xfId="2225"/>
    <cellStyle name="Обычный 4" xfId="2226"/>
    <cellStyle name="Обычный 4 2" xfId="2227"/>
    <cellStyle name="Обычный 4 2 2" xfId="2228"/>
    <cellStyle name="Обычный 4 2 3" xfId="2229"/>
    <cellStyle name="Обычный 4 2_46EP.2012(v0.1)" xfId="2230"/>
    <cellStyle name="Обычный 4 3" xfId="2231"/>
    <cellStyle name="Обычный 4 4" xfId="2232"/>
    <cellStyle name="Обычный 4 5" xfId="2233"/>
    <cellStyle name="Обычный 4 6" xfId="2234"/>
    <cellStyle name="Обычный 4 7" xfId="2235"/>
    <cellStyle name="Обычный 4_5 баланс мощности" xfId="2236"/>
    <cellStyle name="Обычный 5" xfId="2237"/>
    <cellStyle name="Обычный 5 2" xfId="2238"/>
    <cellStyle name="Обычный 5 3" xfId="2239"/>
    <cellStyle name="Обычный 5 4" xfId="2240"/>
    <cellStyle name="Обычный 5 5 2" xfId="2241"/>
    <cellStyle name="Обычный 5_01.02.2018" xfId="2242"/>
    <cellStyle name="Обычный 6" xfId="2243"/>
    <cellStyle name="Обычный 6 2" xfId="2244"/>
    <cellStyle name="Обычный 6 3" xfId="2245"/>
    <cellStyle name="Обычный 6_Формула распределения НВВ сетей по уровням напряжения" xfId="2246"/>
    <cellStyle name="Обычный 7" xfId="2247"/>
    <cellStyle name="Обычный 7 2" xfId="2248"/>
    <cellStyle name="Обычный 8" xfId="2249"/>
    <cellStyle name="Обычный 8 2" xfId="2250"/>
    <cellStyle name="Обычный 9" xfId="2251"/>
    <cellStyle name="Обычный 9 2" xfId="2252"/>
    <cellStyle name="Обычный 9 2 2" xfId="2253"/>
    <cellStyle name="Обычный_2013-11-19 расчет котловых тарифов 2014 THE END" xfId="2254"/>
    <cellStyle name="Обычный_Лист1_Рсчет расходов на потери" xfId="2255"/>
    <cellStyle name="Обычный_прил 4" xfId="2256"/>
    <cellStyle name="Followed Hyperlink" xfId="2257"/>
    <cellStyle name="Ошибка" xfId="2258"/>
    <cellStyle name="Плохой" xfId="2259"/>
    <cellStyle name="Плохой 2" xfId="2260"/>
    <cellStyle name="Плохой 2 2" xfId="2261"/>
    <cellStyle name="Плохой 3" xfId="2262"/>
    <cellStyle name="Плохой 3 2" xfId="2263"/>
    <cellStyle name="Плохой 4" xfId="2264"/>
    <cellStyle name="Плохой 4 2" xfId="2265"/>
    <cellStyle name="Плохой 5" xfId="2266"/>
    <cellStyle name="Плохой 5 2" xfId="2267"/>
    <cellStyle name="Плохой 6" xfId="2268"/>
    <cellStyle name="Плохой 6 2" xfId="2269"/>
    <cellStyle name="Плохой 7" xfId="2270"/>
    <cellStyle name="Плохой 7 2" xfId="2271"/>
    <cellStyle name="Плохой 8" xfId="2272"/>
    <cellStyle name="Плохой 8 2" xfId="2273"/>
    <cellStyle name="Плохой 9" xfId="2274"/>
    <cellStyle name="Плохой 9 2" xfId="2275"/>
    <cellStyle name="Плохой_энергия" xfId="2276"/>
    <cellStyle name="По центру с переносом" xfId="2277"/>
    <cellStyle name="По центру с переносом 2" xfId="2278"/>
    <cellStyle name="По ширине с переносом" xfId="2279"/>
    <cellStyle name="По ширине с переносом 2" xfId="2280"/>
    <cellStyle name="Подгруппа" xfId="2281"/>
    <cellStyle name="Поле ввода" xfId="2282"/>
    <cellStyle name="Поле ввода 2" xfId="2283"/>
    <cellStyle name="Пояснение" xfId="2284"/>
    <cellStyle name="Пояснение 2" xfId="2285"/>
    <cellStyle name="Пояснение 2 2" xfId="2286"/>
    <cellStyle name="Пояснение 3" xfId="2287"/>
    <cellStyle name="Пояснение 3 2" xfId="2288"/>
    <cellStyle name="Пояснение 4" xfId="2289"/>
    <cellStyle name="Пояснение 4 2" xfId="2290"/>
    <cellStyle name="Пояснение 5" xfId="2291"/>
    <cellStyle name="Пояснение 5 2" xfId="2292"/>
    <cellStyle name="Пояснение 6" xfId="2293"/>
    <cellStyle name="Пояснение 6 2" xfId="2294"/>
    <cellStyle name="Пояснение 7" xfId="2295"/>
    <cellStyle name="Пояснение 7 2" xfId="2296"/>
    <cellStyle name="Пояснение 8" xfId="2297"/>
    <cellStyle name="Пояснение 8 2" xfId="2298"/>
    <cellStyle name="Пояснение 9" xfId="2299"/>
    <cellStyle name="Пояснение 9 2" xfId="2300"/>
    <cellStyle name="Пояснение_энергия" xfId="2301"/>
    <cellStyle name="Примечание" xfId="2302"/>
    <cellStyle name="Примечание 10" xfId="2303"/>
    <cellStyle name="Примечание 10 2" xfId="2304"/>
    <cellStyle name="Примечание 10 3" xfId="2305"/>
    <cellStyle name="Примечание 10_46EE.2011(v1.0)" xfId="2306"/>
    <cellStyle name="Примечание 11" xfId="2307"/>
    <cellStyle name="Примечание 11 2" xfId="2308"/>
    <cellStyle name="Примечание 11 3" xfId="2309"/>
    <cellStyle name="Примечание 11_46EE.2011(v1.0)" xfId="2310"/>
    <cellStyle name="Примечание 12" xfId="2311"/>
    <cellStyle name="Примечание 12 2" xfId="2312"/>
    <cellStyle name="Примечание 12 3" xfId="2313"/>
    <cellStyle name="Примечание 12_46EE.2011(v1.0)" xfId="2314"/>
    <cellStyle name="Примечание 2" xfId="2315"/>
    <cellStyle name="Примечание 2 2" xfId="2316"/>
    <cellStyle name="Примечание 2 3" xfId="2317"/>
    <cellStyle name="Примечание 2 4" xfId="2318"/>
    <cellStyle name="Примечание 2 5" xfId="2319"/>
    <cellStyle name="Примечание 2 6" xfId="2320"/>
    <cellStyle name="Примечание 2 7" xfId="2321"/>
    <cellStyle name="Примечание 2 8" xfId="2322"/>
    <cellStyle name="Примечание 2 9" xfId="2323"/>
    <cellStyle name="Примечание 2_46EE.2011(v1.0)" xfId="2324"/>
    <cellStyle name="Примечание 3" xfId="2325"/>
    <cellStyle name="Примечание 3 2" xfId="2326"/>
    <cellStyle name="Примечание 3 3" xfId="2327"/>
    <cellStyle name="Примечание 3 4" xfId="2328"/>
    <cellStyle name="Примечание 3 5" xfId="2329"/>
    <cellStyle name="Примечание 3 6" xfId="2330"/>
    <cellStyle name="Примечание 3 7" xfId="2331"/>
    <cellStyle name="Примечание 3 8" xfId="2332"/>
    <cellStyle name="Примечание 3 9" xfId="2333"/>
    <cellStyle name="Примечание 3_46EE.2011(v1.0)" xfId="2334"/>
    <cellStyle name="Примечание 4" xfId="2335"/>
    <cellStyle name="Примечание 4 2" xfId="2336"/>
    <cellStyle name="Примечание 4 3" xfId="2337"/>
    <cellStyle name="Примечание 4 4" xfId="2338"/>
    <cellStyle name="Примечание 4 5" xfId="2339"/>
    <cellStyle name="Примечание 4 6" xfId="2340"/>
    <cellStyle name="Примечание 4 7" xfId="2341"/>
    <cellStyle name="Примечание 4 8" xfId="2342"/>
    <cellStyle name="Примечание 4 9" xfId="2343"/>
    <cellStyle name="Примечание 4_46EE.2011(v1.0)" xfId="2344"/>
    <cellStyle name="Примечание 5" xfId="2345"/>
    <cellStyle name="Примечание 5 2" xfId="2346"/>
    <cellStyle name="Примечание 5 3" xfId="2347"/>
    <cellStyle name="Примечание 5 4" xfId="2348"/>
    <cellStyle name="Примечание 5 5" xfId="2349"/>
    <cellStyle name="Примечание 5 6" xfId="2350"/>
    <cellStyle name="Примечание 5 7" xfId="2351"/>
    <cellStyle name="Примечание 5 8" xfId="2352"/>
    <cellStyle name="Примечание 5 9" xfId="2353"/>
    <cellStyle name="Примечание 5_46EE.2011(v1.0)" xfId="2354"/>
    <cellStyle name="Примечание 6" xfId="2355"/>
    <cellStyle name="Примечание 6 2" xfId="2356"/>
    <cellStyle name="Примечание 6_46EE.2011(v1.0)" xfId="2357"/>
    <cellStyle name="Примечание 7" xfId="2358"/>
    <cellStyle name="Примечание 7 2" xfId="2359"/>
    <cellStyle name="Примечание 7_46EE.2011(v1.0)" xfId="2360"/>
    <cellStyle name="Примечание 8" xfId="2361"/>
    <cellStyle name="Примечание 8 2" xfId="2362"/>
    <cellStyle name="Примечание 8_46EE.2011(v1.0)" xfId="2363"/>
    <cellStyle name="Примечание 9" xfId="2364"/>
    <cellStyle name="Примечание 9 2" xfId="2365"/>
    <cellStyle name="Примечание 9_46EE.2011(v1.0)" xfId="2366"/>
    <cellStyle name="Примечание_5 баланс мощности" xfId="2367"/>
    <cellStyle name="Продукт" xfId="2368"/>
    <cellStyle name="Percent" xfId="2369"/>
    <cellStyle name="Процентный 10" xfId="2370"/>
    <cellStyle name="Процентный 2" xfId="2371"/>
    <cellStyle name="Процентный 2 2" xfId="2372"/>
    <cellStyle name="Процентный 2 2 2" xfId="2373"/>
    <cellStyle name="Процентный 2 3" xfId="2374"/>
    <cellStyle name="Процентный 2 3 2" xfId="2375"/>
    <cellStyle name="Процентный 2 4" xfId="2376"/>
    <cellStyle name="Процентный 2_5 баланс мощности" xfId="2377"/>
    <cellStyle name="Процентный 3" xfId="2378"/>
    <cellStyle name="Процентный 3 2" xfId="2379"/>
    <cellStyle name="Процентный 3 3" xfId="2380"/>
    <cellStyle name="Процентный 3 4" xfId="2381"/>
    <cellStyle name="Процентный 4" xfId="2382"/>
    <cellStyle name="Процентный 4 2" xfId="2383"/>
    <cellStyle name="Процентный 4 3" xfId="2384"/>
    <cellStyle name="Процентный 4 4" xfId="2385"/>
    <cellStyle name="Процентный 5" xfId="2386"/>
    <cellStyle name="Процентный 9" xfId="2387"/>
    <cellStyle name="Разница" xfId="2388"/>
    <cellStyle name="Рамки" xfId="2389"/>
    <cellStyle name="Сводная таблица" xfId="2390"/>
    <cellStyle name="Связанная ячейка" xfId="2391"/>
    <cellStyle name="Связанная ячейка 2" xfId="2392"/>
    <cellStyle name="Связанная ячейка 2 2" xfId="2393"/>
    <cellStyle name="Связанная ячейка 2_46EE.2011(v1.0)" xfId="2394"/>
    <cellStyle name="Связанная ячейка 3" xfId="2395"/>
    <cellStyle name="Связанная ячейка 3 2" xfId="2396"/>
    <cellStyle name="Связанная ячейка 3_46EE.2011(v1.0)" xfId="2397"/>
    <cellStyle name="Связанная ячейка 4" xfId="2398"/>
    <cellStyle name="Связанная ячейка 4 2" xfId="2399"/>
    <cellStyle name="Связанная ячейка 4_46EE.2011(v1.0)" xfId="2400"/>
    <cellStyle name="Связанная ячейка 5" xfId="2401"/>
    <cellStyle name="Связанная ячейка 5 2" xfId="2402"/>
    <cellStyle name="Связанная ячейка 5_46EE.2011(v1.0)" xfId="2403"/>
    <cellStyle name="Связанная ячейка 6" xfId="2404"/>
    <cellStyle name="Связанная ячейка 6 2" xfId="2405"/>
    <cellStyle name="Связанная ячейка 6_46EE.2011(v1.0)" xfId="2406"/>
    <cellStyle name="Связанная ячейка 7" xfId="2407"/>
    <cellStyle name="Связанная ячейка 7 2" xfId="2408"/>
    <cellStyle name="Связанная ячейка 7_46EE.2011(v1.0)" xfId="2409"/>
    <cellStyle name="Связанная ячейка 8" xfId="2410"/>
    <cellStyle name="Связанная ячейка 8 2" xfId="2411"/>
    <cellStyle name="Связанная ячейка 8_46EE.2011(v1.0)" xfId="2412"/>
    <cellStyle name="Связанная ячейка 9" xfId="2413"/>
    <cellStyle name="Связанная ячейка 9 2" xfId="2414"/>
    <cellStyle name="Связанная ячейка 9_46EE.2011(v1.0)" xfId="2415"/>
    <cellStyle name="Связанная ячейка_энергия" xfId="2416"/>
    <cellStyle name="Стиль 1" xfId="2417"/>
    <cellStyle name="Стиль 1 2" xfId="2418"/>
    <cellStyle name="Стиль 1 2 2" xfId="2419"/>
    <cellStyle name="Стиль 1 2 3" xfId="2420"/>
    <cellStyle name="Стиль 1 2_46EP.2011(v2.0)" xfId="2421"/>
    <cellStyle name="Стиль 1 3" xfId="2422"/>
    <cellStyle name="Стиль 1 4" xfId="2423"/>
    <cellStyle name="Стиль 1_5 баланс мощности" xfId="2424"/>
    <cellStyle name="Стиль 10" xfId="2425"/>
    <cellStyle name="Стиль 11" xfId="2426"/>
    <cellStyle name="Стиль 12" xfId="2427"/>
    <cellStyle name="Стиль 13" xfId="2428"/>
    <cellStyle name="Стиль 2" xfId="2429"/>
    <cellStyle name="Стиль 3" xfId="2430"/>
    <cellStyle name="Стиль 4" xfId="2431"/>
    <cellStyle name="Стиль 5" xfId="2432"/>
    <cellStyle name="Стиль 6" xfId="2433"/>
    <cellStyle name="Стиль 7" xfId="2434"/>
    <cellStyle name="Стиль 8" xfId="2435"/>
    <cellStyle name="Стиль 9" xfId="2436"/>
    <cellStyle name="Субсчет" xfId="2437"/>
    <cellStyle name="Счет" xfId="2438"/>
    <cellStyle name="ТЕКСТ" xfId="2439"/>
    <cellStyle name="ТЕКСТ 2" xfId="2440"/>
    <cellStyle name="ТЕКСТ 3" xfId="2441"/>
    <cellStyle name="ТЕКСТ 4" xfId="2442"/>
    <cellStyle name="ТЕКСТ 5" xfId="2443"/>
    <cellStyle name="ТЕКСТ 6" xfId="2444"/>
    <cellStyle name="ТЕКСТ 7" xfId="2445"/>
    <cellStyle name="ТЕКСТ 8" xfId="2446"/>
    <cellStyle name="ТЕКСТ 9" xfId="2447"/>
    <cellStyle name="Текст предупреждения" xfId="2448"/>
    <cellStyle name="Текст предупреждения 2" xfId="2449"/>
    <cellStyle name="Текст предупреждения 2 2" xfId="2450"/>
    <cellStyle name="Текст предупреждения 3" xfId="2451"/>
    <cellStyle name="Текст предупреждения 3 2" xfId="2452"/>
    <cellStyle name="Текст предупреждения 4" xfId="2453"/>
    <cellStyle name="Текст предупреждения 4 2" xfId="2454"/>
    <cellStyle name="Текст предупреждения 5" xfId="2455"/>
    <cellStyle name="Текст предупреждения 5 2" xfId="2456"/>
    <cellStyle name="Текст предупреждения 6" xfId="2457"/>
    <cellStyle name="Текст предупреждения 6 2" xfId="2458"/>
    <cellStyle name="Текст предупреждения 7" xfId="2459"/>
    <cellStyle name="Текст предупреждения 7 2" xfId="2460"/>
    <cellStyle name="Текст предупреждения 8" xfId="2461"/>
    <cellStyle name="Текст предупреждения 8 2" xfId="2462"/>
    <cellStyle name="Текст предупреждения 9" xfId="2463"/>
    <cellStyle name="Текст предупреждения 9 2" xfId="2464"/>
    <cellStyle name="Текст предупреждения_5 баланс мощности" xfId="2465"/>
    <cellStyle name="Текстовый" xfId="2466"/>
    <cellStyle name="Текстовый 2" xfId="2467"/>
    <cellStyle name="Текстовый 3" xfId="2468"/>
    <cellStyle name="Текстовый 4" xfId="2469"/>
    <cellStyle name="Текстовый 5" xfId="2470"/>
    <cellStyle name="Текстовый 6" xfId="2471"/>
    <cellStyle name="Текстовый 7" xfId="2472"/>
    <cellStyle name="Текстовый 8" xfId="2473"/>
    <cellStyle name="Текстовый 9" xfId="2474"/>
    <cellStyle name="Текстовый_1" xfId="2475"/>
    <cellStyle name="тысячи" xfId="2476"/>
    <cellStyle name="Тысячи [0]_22гк" xfId="2477"/>
    <cellStyle name="тысячи 2" xfId="2478"/>
    <cellStyle name="тысячи 3" xfId="2479"/>
    <cellStyle name="Тысячи_22гк" xfId="2480"/>
    <cellStyle name="ФИКСИРОВАННЫЙ" xfId="2481"/>
    <cellStyle name="ФИКСИРОВАННЫЙ 2" xfId="2482"/>
    <cellStyle name="ФИКСИРОВАННЫЙ 3" xfId="2483"/>
    <cellStyle name="ФИКСИРОВАННЫЙ 4" xfId="2484"/>
    <cellStyle name="ФИКСИРОВАННЫЙ 5" xfId="2485"/>
    <cellStyle name="ФИКСИРОВАННЫЙ 6" xfId="2486"/>
    <cellStyle name="ФИКСИРОВАННЫЙ 7" xfId="2487"/>
    <cellStyle name="ФИКСИРОВАННЫЙ 8" xfId="2488"/>
    <cellStyle name="ФИКСИРОВАННЫЙ 9" xfId="2489"/>
    <cellStyle name="ФИКСИРОВАННЫЙ_1" xfId="2490"/>
    <cellStyle name="Comma" xfId="2491"/>
    <cellStyle name="Comma [0]" xfId="2492"/>
    <cellStyle name="Финансовый 11" xfId="2493"/>
    <cellStyle name="Финансовый 2" xfId="2494"/>
    <cellStyle name="Финансовый 2 2" xfId="2495"/>
    <cellStyle name="Финансовый 2 2 2" xfId="2496"/>
    <cellStyle name="Финансовый 2 2_INDEX.STATION.2012(v1.0)_" xfId="2497"/>
    <cellStyle name="Финансовый 2 3" xfId="2498"/>
    <cellStyle name="Финансовый 2 4" xfId="2499"/>
    <cellStyle name="Финансовый 2 4 2" xfId="2500"/>
    <cellStyle name="Финансовый 2 5" xfId="2501"/>
    <cellStyle name="Финансовый 2 5 2" xfId="2502"/>
    <cellStyle name="Финансовый 2_46EE.2011(v1.0)" xfId="2503"/>
    <cellStyle name="Финансовый 3" xfId="2504"/>
    <cellStyle name="Финансовый 3 2" xfId="2505"/>
    <cellStyle name="Финансовый 3 3" xfId="2506"/>
    <cellStyle name="Финансовый 3 4" xfId="2507"/>
    <cellStyle name="Финансовый 3 5" xfId="2508"/>
    <cellStyle name="Финансовый 3_5 баланс мощности" xfId="2509"/>
    <cellStyle name="Финансовый 4" xfId="2510"/>
    <cellStyle name="Финансовый 4 2" xfId="2511"/>
    <cellStyle name="Финансовый 4_5 баланс мощности" xfId="2512"/>
    <cellStyle name="Финансовый 5" xfId="2513"/>
    <cellStyle name="Финансовый 6" xfId="2514"/>
    <cellStyle name="Финансовый0[0]_FU_bal" xfId="2515"/>
    <cellStyle name="Формула" xfId="2516"/>
    <cellStyle name="Формула 2" xfId="2517"/>
    <cellStyle name="Формула 2 2" xfId="2518"/>
    <cellStyle name="Формула 3" xfId="2519"/>
    <cellStyle name="Формула 3 2" xfId="2520"/>
    <cellStyle name="Формула_5 баланс мощности" xfId="2521"/>
    <cellStyle name="ФормулаВБ" xfId="2522"/>
    <cellStyle name="ФормулаВБ 2" xfId="2523"/>
    <cellStyle name="ФормулаВБ_Мониторинг инвестиций" xfId="2524"/>
    <cellStyle name="ФормулаНаКонтроль" xfId="2525"/>
    <cellStyle name="ФормулаНаКонтроль 2" xfId="2526"/>
    <cellStyle name="ФормулаНаКонтроль_5 баланс мощности" xfId="2527"/>
    <cellStyle name="Хороший" xfId="2528"/>
    <cellStyle name="Хороший 2" xfId="2529"/>
    <cellStyle name="Хороший 2 2" xfId="2530"/>
    <cellStyle name="Хороший 3" xfId="2531"/>
    <cellStyle name="Хороший 3 2" xfId="2532"/>
    <cellStyle name="Хороший 4" xfId="2533"/>
    <cellStyle name="Хороший 4 2" xfId="2534"/>
    <cellStyle name="Хороший 5" xfId="2535"/>
    <cellStyle name="Хороший 5 2" xfId="2536"/>
    <cellStyle name="Хороший 6" xfId="2537"/>
    <cellStyle name="Хороший 6 2" xfId="2538"/>
    <cellStyle name="Хороший 7" xfId="2539"/>
    <cellStyle name="Хороший 7 2" xfId="2540"/>
    <cellStyle name="Хороший 8" xfId="2541"/>
    <cellStyle name="Хороший 8 2" xfId="2542"/>
    <cellStyle name="Хороший 9" xfId="2543"/>
    <cellStyle name="Хороший 9 2" xfId="2544"/>
    <cellStyle name="Хороший_5 баланс мощности" xfId="2545"/>
    <cellStyle name="Цена_продукта" xfId="2546"/>
    <cellStyle name="Цифры по центру с десятыми" xfId="2547"/>
    <cellStyle name="Цифры по центру с десятыми 2" xfId="2548"/>
    <cellStyle name="число" xfId="2549"/>
    <cellStyle name="Џђћ–…ќ’ќ›‰" xfId="2550"/>
    <cellStyle name="Џђћ–…ќ’ќ›‰ 2" xfId="2551"/>
    <cellStyle name="Шапка" xfId="2552"/>
    <cellStyle name="Шапка таблицы" xfId="2553"/>
    <cellStyle name="Шапка таблицы 2" xfId="2554"/>
    <cellStyle name="Шапка_4DNS.UPDATE.EXAMPLE" xfId="2555"/>
    <cellStyle name="ШАУ" xfId="2556"/>
    <cellStyle name="標準_PL-CF sheet" xfId="2557"/>
    <cellStyle name="㼿" xfId="2558"/>
    <cellStyle name="㼿?" xfId="2559"/>
    <cellStyle name="㼿㼿" xfId="2560"/>
    <cellStyle name="㼿㼿?" xfId="2561"/>
    <cellStyle name="㼿㼿_перетоки 2017" xfId="2562"/>
    <cellStyle name="㼿㼿㼿" xfId="2563"/>
    <cellStyle name="㼿㼿㼿?" xfId="2564"/>
    <cellStyle name="㼿㼿㼿㼿" xfId="2565"/>
    <cellStyle name="㼿㼿㼿㼿?" xfId="2566"/>
    <cellStyle name="㼿㼿㼿㼿㼿" xfId="2567"/>
    <cellStyle name="㼿㼿㼿㼿㼿?" xfId="2568"/>
    <cellStyle name="㼿㼿㼿㼿㼿㼿?" xfId="2569"/>
    <cellStyle name="㼿㼿㼿㼿㼿㼿㼿㼿" xfId="2570"/>
    <cellStyle name="㼿㼿㼿㼿㼿㼿㼿㼿㼿" xfId="2571"/>
    <cellStyle name="㼿㼿㼿㼿㼿㼿㼿㼿㼿?" xfId="2572"/>
    <cellStyle name="㼿㼿㼿㼿㼿㼿㼿㼿㼿㼿" xfId="2573"/>
    <cellStyle name="䁺_x0001_" xfId="25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1085;&#1072;%20201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Local%20Settings\Temporary%20Internet%20Files\OLK1FE\&#1087;&#1088;&#1080;&#1083;%20%203%20&#1080;%204%20&#1082;%20&#1087;&#1088;&#1086;&#1090;&#1086;&#1082;&#1086;&#1083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1085;&#1072;%202019%20&#1075;&#1086;&#1076;%20-%20&#1082;&#1086;&#1087;&#1080;&#1103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 на потери "/>
      <sheetName val="расчет инд. тарифов"/>
      <sheetName val="прил. 2 Котловая НВВ"/>
      <sheetName val="прил. 2 "/>
      <sheetName val="прил 3"/>
      <sheetName val="прил 4"/>
      <sheetName val="прил 5"/>
      <sheetName val="приложение к пост. ИТ"/>
    </sheetNames>
    <sheetDataSet>
      <sheetData sheetId="0">
        <row r="7">
          <cell r="C7">
            <v>1478.438951614097</v>
          </cell>
          <cell r="D7">
            <v>1009.4147603022047</v>
          </cell>
        </row>
        <row r="23">
          <cell r="C23">
            <v>1326.3042254987101</v>
          </cell>
          <cell r="D23">
            <v>703.5463207050951</v>
          </cell>
        </row>
      </sheetData>
      <sheetData sheetId="2">
        <row r="16">
          <cell r="D16">
            <v>1644082.22</v>
          </cell>
          <cell r="E16">
            <v>1675352.03</v>
          </cell>
        </row>
        <row r="17">
          <cell r="D17">
            <v>204.136302</v>
          </cell>
          <cell r="E17">
            <v>530.3686399000001</v>
          </cell>
        </row>
        <row r="18">
          <cell r="J18">
            <v>1488.924866</v>
          </cell>
        </row>
        <row r="24">
          <cell r="D24">
            <v>1677615.5085286975</v>
          </cell>
          <cell r="E24">
            <v>1715560.48</v>
          </cell>
        </row>
        <row r="25">
          <cell r="D25">
            <v>108.84</v>
          </cell>
          <cell r="E25">
            <v>384.34</v>
          </cell>
        </row>
        <row r="26">
          <cell r="J26">
            <v>1538.0432949448252</v>
          </cell>
        </row>
      </sheetData>
      <sheetData sheetId="4">
        <row r="8">
          <cell r="B8">
            <v>0.334138283239862</v>
          </cell>
          <cell r="C8">
            <v>0.0950156255658375</v>
          </cell>
          <cell r="D8">
            <v>1.01302741360671</v>
          </cell>
        </row>
        <row r="9">
          <cell r="B9">
            <v>0.11434259758606422</v>
          </cell>
          <cell r="C9">
            <v>0.029852564614091606</v>
          </cell>
          <cell r="D9">
            <v>0.14305552579530517</v>
          </cell>
        </row>
        <row r="16">
          <cell r="B16">
            <v>0.266629886976685</v>
          </cell>
          <cell r="C16">
            <v>0.0758189252066404</v>
          </cell>
          <cell r="D16">
            <v>0.8112752125342441</v>
          </cell>
        </row>
        <row r="17">
          <cell r="B17">
            <v>0.09288994658544258</v>
          </cell>
          <cell r="C17">
            <v>0.0246102642099875</v>
          </cell>
          <cell r="D17">
            <v>0.14330140209287134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3 испр"/>
      <sheetName val="прил 4"/>
      <sheetName val="прил. 5"/>
      <sheetName val="прил 3 испр (с 01.08.)"/>
      <sheetName val="прил 4 (28.07)"/>
      <sheetName val="прил 4 (испр)"/>
    </sheetNames>
    <sheetDataSet>
      <sheetData sheetId="1">
        <row r="26">
          <cell r="C26">
            <v>1402.819193225754</v>
          </cell>
          <cell r="D26">
            <v>81.44497656887751</v>
          </cell>
          <cell r="E26">
            <v>382.978675614396</v>
          </cell>
          <cell r="F26">
            <v>464.5605916025079</v>
          </cell>
          <cell r="H26">
            <v>252.07047770604515</v>
          </cell>
          <cell r="I26">
            <v>459.2937094771471</v>
          </cell>
          <cell r="J26">
            <v>240.43966756993544</v>
          </cell>
          <cell r="K26">
            <v>16.74184381281478</v>
          </cell>
          <cell r="L26">
            <v>31.672998458282247</v>
          </cell>
          <cell r="M26">
            <v>4366.762731577133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 на потери "/>
      <sheetName val="расчет инд. тарифов"/>
      <sheetName val="прил. 2 Котловая НВВ"/>
      <sheetName val="прил. 2 "/>
      <sheetName val="прил 3"/>
      <sheetName val="прил 4"/>
      <sheetName val="прил 5"/>
      <sheetName val="приложение к пост. ИТ"/>
    </sheetNames>
    <sheetDataSet>
      <sheetData sheetId="0">
        <row r="7">
          <cell r="C7">
            <v>1478.438951614097</v>
          </cell>
          <cell r="D7">
            <v>1009.4147603022047</v>
          </cell>
        </row>
        <row r="15">
          <cell r="C15">
            <v>1418.9344043494366</v>
          </cell>
          <cell r="D15">
            <v>798.6530591807287</v>
          </cell>
        </row>
        <row r="23">
          <cell r="C23">
            <v>1326.3042254987101</v>
          </cell>
          <cell r="D23">
            <v>703.5463207050951</v>
          </cell>
        </row>
        <row r="31">
          <cell r="C31">
            <v>4177.75155994436</v>
          </cell>
          <cell r="D31">
            <v>4292.856288796879</v>
          </cell>
        </row>
        <row r="37">
          <cell r="C37">
            <v>789.6596760831591</v>
          </cell>
          <cell r="D37">
            <v>872.2705834990157</v>
          </cell>
        </row>
      </sheetData>
      <sheetData sheetId="2">
        <row r="39">
          <cell r="H39">
            <v>320783.29430937854</v>
          </cell>
          <cell r="I39">
            <v>199851.80808793273</v>
          </cell>
          <cell r="J39">
            <v>120931.48622144583</v>
          </cell>
        </row>
      </sheetData>
      <sheetData sheetId="4">
        <row r="25">
          <cell r="E25">
            <v>5549.198599657855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6"/>
  <sheetViews>
    <sheetView view="pageBreakPreview" zoomScale="85" zoomScaleNormal="70" zoomScaleSheetLayoutView="85" workbookViewId="0" topLeftCell="A6">
      <pane xSplit="1" ySplit="7" topLeftCell="B16" activePane="bottomRight" state="frozen"/>
      <selection pane="topLeft" activeCell="A6" sqref="A6"/>
      <selection pane="topRight" activeCell="B6" sqref="B6"/>
      <selection pane="bottomLeft" activeCell="A7" sqref="A7"/>
      <selection pane="bottomRight" activeCell="G23" sqref="G23:K23"/>
    </sheetView>
  </sheetViews>
  <sheetFormatPr defaultColWidth="15.00390625" defaultRowHeight="12.75"/>
  <cols>
    <col min="1" max="1" width="47.25390625" style="1" customWidth="1"/>
    <col min="2" max="2" width="23.875" style="1" customWidth="1"/>
    <col min="3" max="4" width="16.875" style="1" customWidth="1"/>
    <col min="5" max="5" width="18.125" style="1" customWidth="1"/>
    <col min="6" max="9" width="16.875" style="1" customWidth="1"/>
    <col min="10" max="10" width="16.625" style="1" customWidth="1"/>
    <col min="11" max="11" width="14.375" style="3" customWidth="1"/>
    <col min="12" max="12" width="16.875" style="1" customWidth="1"/>
    <col min="13" max="13" width="13.125" style="1" customWidth="1"/>
    <col min="14" max="15" width="16.875" style="1" customWidth="1"/>
    <col min="16" max="16" width="18.00390625" style="1" customWidth="1"/>
    <col min="17" max="17" width="11.625" style="1" customWidth="1"/>
    <col min="18" max="18" width="42.00390625" style="1" customWidth="1"/>
    <col min="19" max="19" width="14.125" style="1" customWidth="1"/>
    <col min="20" max="20" width="32.625" style="1" customWidth="1"/>
    <col min="21" max="21" width="12.375" style="1" bestFit="1" customWidth="1"/>
    <col min="22" max="252" width="9.125" style="1" customWidth="1"/>
    <col min="253" max="253" width="39.375" style="1" customWidth="1"/>
    <col min="254" max="16384" width="15.00390625" style="1" customWidth="1"/>
  </cols>
  <sheetData>
    <row r="1" spans="8:15" ht="30" customHeight="1">
      <c r="H1" s="149" t="s">
        <v>0</v>
      </c>
      <c r="I1" s="149"/>
      <c r="J1" s="149"/>
      <c r="K1" s="149"/>
      <c r="L1" s="149"/>
      <c r="M1" s="149"/>
      <c r="N1" s="149"/>
      <c r="O1" s="2"/>
    </row>
    <row r="2" ht="6.75" customHeight="1"/>
    <row r="3" spans="1:15" s="5" customFormat="1" ht="18.75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4"/>
    </row>
    <row r="4" spans="1:15" s="5" customFormat="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6"/>
      <c r="M4" s="6"/>
      <c r="N4" s="6"/>
      <c r="O4" s="6"/>
    </row>
    <row r="5" spans="1:15" s="5" customFormat="1" ht="15.75" customHeight="1">
      <c r="A5" s="8" t="s">
        <v>2</v>
      </c>
      <c r="B5" s="9"/>
      <c r="C5" s="9"/>
      <c r="D5" s="9"/>
      <c r="E5" s="9"/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  <c r="L5" s="11" t="s">
        <v>9</v>
      </c>
      <c r="M5" s="12"/>
      <c r="N5" s="12"/>
      <c r="O5" s="13"/>
    </row>
    <row r="6" spans="1:15" s="5" customFormat="1" ht="15.75" customHeight="1">
      <c r="A6" s="14"/>
      <c r="B6" s="15"/>
      <c r="C6" s="15"/>
      <c r="D6" s="15"/>
      <c r="E6" s="15"/>
      <c r="F6" s="16"/>
      <c r="G6" s="157" t="s">
        <v>85</v>
      </c>
      <c r="H6" s="158"/>
      <c r="I6" s="158"/>
      <c r="J6" s="158"/>
      <c r="K6" s="158"/>
      <c r="L6" s="158"/>
      <c r="M6" s="17"/>
      <c r="N6" s="17"/>
      <c r="O6" s="17"/>
    </row>
    <row r="7" spans="1:15" s="5" customFormat="1" ht="15.75" customHeight="1">
      <c r="A7" s="14"/>
      <c r="B7" s="15"/>
      <c r="C7" s="15"/>
      <c r="D7" s="15"/>
      <c r="E7" s="15"/>
      <c r="F7" s="16"/>
      <c r="G7" s="158"/>
      <c r="H7" s="158"/>
      <c r="I7" s="158"/>
      <c r="J7" s="158"/>
      <c r="K7" s="158"/>
      <c r="L7" s="158"/>
      <c r="M7" s="17"/>
      <c r="N7" s="17"/>
      <c r="O7" s="17"/>
    </row>
    <row r="8" spans="1:15" s="5" customFormat="1" ht="15.75" customHeight="1">
      <c r="A8" s="14"/>
      <c r="B8" s="15"/>
      <c r="C8" s="15"/>
      <c r="D8" s="15"/>
      <c r="E8" s="15"/>
      <c r="F8" s="16"/>
      <c r="G8" s="16"/>
      <c r="H8" s="16"/>
      <c r="I8" s="16"/>
      <c r="J8" s="16"/>
      <c r="K8" s="16"/>
      <c r="L8" s="13"/>
      <c r="M8" s="12"/>
      <c r="N8" s="12"/>
      <c r="O8" s="13"/>
    </row>
    <row r="9" spans="1:15" s="5" customFormat="1" ht="15.75" customHeight="1">
      <c r="A9" s="159" t="s">
        <v>10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2"/>
      <c r="N9" s="12"/>
      <c r="O9" s="13"/>
    </row>
    <row r="10" spans="1:15" s="5" customFormat="1" ht="6.75" customHeight="1">
      <c r="A10" s="14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3"/>
      <c r="M10" s="12"/>
      <c r="N10" s="12"/>
      <c r="O10" s="13"/>
    </row>
    <row r="11" spans="1:15" s="5" customFormat="1" ht="15.75" customHeight="1">
      <c r="A11" s="155" t="s">
        <v>2</v>
      </c>
      <c r="B11" s="156"/>
      <c r="C11" s="156"/>
      <c r="D11" s="156"/>
      <c r="E11" s="156"/>
      <c r="F11" s="162" t="s">
        <v>3</v>
      </c>
      <c r="G11" s="163" t="s">
        <v>4</v>
      </c>
      <c r="H11" s="163" t="s">
        <v>5</v>
      </c>
      <c r="I11" s="163" t="s">
        <v>6</v>
      </c>
      <c r="J11" s="163" t="s">
        <v>7</v>
      </c>
      <c r="K11" s="163" t="s">
        <v>8</v>
      </c>
      <c r="L11" s="162" t="s">
        <v>9</v>
      </c>
      <c r="M11" s="12"/>
      <c r="N11" s="12"/>
      <c r="O11" s="13"/>
    </row>
    <row r="12" spans="1:15" s="5" customFormat="1" ht="155.25" customHeight="1">
      <c r="A12" s="155"/>
      <c r="B12" s="18" t="s">
        <v>11</v>
      </c>
      <c r="C12" s="18" t="s">
        <v>12</v>
      </c>
      <c r="D12" s="18" t="s">
        <v>13</v>
      </c>
      <c r="E12" s="18" t="s">
        <v>14</v>
      </c>
      <c r="F12" s="162"/>
      <c r="G12" s="163"/>
      <c r="H12" s="163"/>
      <c r="I12" s="163"/>
      <c r="J12" s="163"/>
      <c r="K12" s="163"/>
      <c r="L12" s="162"/>
      <c r="M12" s="12"/>
      <c r="N12" s="12"/>
      <c r="O12" s="13"/>
    </row>
    <row r="13" spans="1:15" s="5" customFormat="1" ht="15.75">
      <c r="A13" s="19" t="s">
        <v>15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1"/>
      <c r="O13" s="21"/>
    </row>
    <row r="14" spans="1:17" s="5" customFormat="1" ht="21" customHeight="1">
      <c r="A14" s="22" t="s">
        <v>33</v>
      </c>
      <c r="B14" s="23">
        <f>768.537191375124-1.926812</f>
        <v>766.610379375124</v>
      </c>
      <c r="C14" s="23">
        <v>49.10958346231314</v>
      </c>
      <c r="D14" s="23">
        <f>237.874885463099-'[1]прил 3'!B8</f>
        <v>237.54074717985912</v>
      </c>
      <c r="E14" s="23">
        <f>176.686647699463-'[1]прил 3'!C8</f>
        <v>176.59163207389716</v>
      </c>
      <c r="F14" s="23" t="s">
        <v>16</v>
      </c>
      <c r="G14" s="23">
        <v>124.0561540594093</v>
      </c>
      <c r="H14" s="23">
        <v>257.35172749608984</v>
      </c>
      <c r="I14" s="23">
        <v>157.25892305834006</v>
      </c>
      <c r="J14" s="23">
        <f>10.5669864750268-'[1]прил 3'!D8</f>
        <v>9.553959061420091</v>
      </c>
      <c r="K14" s="23">
        <v>16.572108911134155</v>
      </c>
      <c r="L14" s="23">
        <f>B14+C14+D14+E14+G14+H14+I14+J14+K14</f>
        <v>1794.6452146775869</v>
      </c>
      <c r="M14" s="12"/>
      <c r="N14" s="12"/>
      <c r="O14" s="24"/>
      <c r="P14" s="25"/>
      <c r="Q14" s="26"/>
    </row>
    <row r="15" spans="1:21" s="5" customFormat="1" ht="15.75">
      <c r="A15" s="22" t="s">
        <v>17</v>
      </c>
      <c r="B15" s="23">
        <v>138.46927995363168</v>
      </c>
      <c r="C15" s="23">
        <v>17.645412760297052</v>
      </c>
      <c r="D15" s="23">
        <f>81.4011254270182-'[1]прил 3'!B9</f>
        <v>81.28678282943214</v>
      </c>
      <c r="E15" s="23">
        <f>55.5124437213498-'[1]прил 3'!C9</f>
        <v>55.48259115673571</v>
      </c>
      <c r="F15" s="23">
        <v>0.6283183089776591</v>
      </c>
      <c r="G15" s="151">
        <f>156.9763-'[1]прил 3'!D9</f>
        <v>156.8332444742047</v>
      </c>
      <c r="H15" s="152"/>
      <c r="I15" s="152"/>
      <c r="J15" s="152"/>
      <c r="K15" s="153"/>
      <c r="L15" s="23">
        <f>B15+C15+D15++E15+F15+G15</f>
        <v>450.3456294832789</v>
      </c>
      <c r="M15" s="24"/>
      <c r="N15" s="12"/>
      <c r="O15" s="24"/>
      <c r="P15" s="25"/>
      <c r="R15" s="27"/>
      <c r="S15" s="27"/>
      <c r="T15" s="27"/>
      <c r="U15" s="27"/>
    </row>
    <row r="16" spans="1:21" s="5" customFormat="1" ht="31.5">
      <c r="A16" s="22" t="s">
        <v>18</v>
      </c>
      <c r="B16" s="23">
        <v>1613633.69</v>
      </c>
      <c r="C16" s="23">
        <v>1616693.7</v>
      </c>
      <c r="D16" s="23">
        <v>1644082.22</v>
      </c>
      <c r="E16" s="23">
        <v>1675352.03</v>
      </c>
      <c r="F16" s="23">
        <f>B16</f>
        <v>1613633.69</v>
      </c>
      <c r="G16" s="28"/>
      <c r="H16" s="23"/>
      <c r="I16" s="23"/>
      <c r="J16" s="23"/>
      <c r="K16" s="23"/>
      <c r="L16" s="23"/>
      <c r="M16" s="24"/>
      <c r="N16" s="24"/>
      <c r="O16" s="24"/>
      <c r="R16" s="27"/>
      <c r="S16" s="27"/>
      <c r="T16" s="27"/>
      <c r="U16" s="27"/>
    </row>
    <row r="17" spans="1:15" s="5" customFormat="1" ht="15.75">
      <c r="A17" s="22" t="s">
        <v>34</v>
      </c>
      <c r="B17" s="23">
        <v>57.91095</v>
      </c>
      <c r="C17" s="23">
        <v>94.5146786</v>
      </c>
      <c r="D17" s="23">
        <v>204.136302</v>
      </c>
      <c r="E17" s="23">
        <v>530.3686399000001</v>
      </c>
      <c r="F17" s="23" t="s">
        <v>16</v>
      </c>
      <c r="G17" s="28"/>
      <c r="H17" s="23"/>
      <c r="I17" s="23"/>
      <c r="J17" s="23"/>
      <c r="K17" s="23"/>
      <c r="L17" s="23"/>
      <c r="M17" s="24"/>
      <c r="N17" s="24"/>
      <c r="O17" s="24"/>
    </row>
    <row r="18" spans="1:18" s="5" customFormat="1" ht="15.75">
      <c r="A18" s="22" t="s">
        <v>35</v>
      </c>
      <c r="B18" s="23">
        <f>(B16*B15*0.006+B14*B17)/B14</f>
        <v>1806.690000020299</v>
      </c>
      <c r="C18" s="23">
        <f>(C16*C15*0.006+C14*C17)/C14</f>
        <v>3579.850000007938</v>
      </c>
      <c r="D18" s="29">
        <f>(D16*D15*0.006+D14*D17)/D14</f>
        <v>3579.779999955045</v>
      </c>
      <c r="E18" s="29">
        <f>(E16*E15*0.006+E14*E17)/E14</f>
        <v>3688.599999986185</v>
      </c>
      <c r="F18" s="23" t="s">
        <v>16</v>
      </c>
      <c r="G18" s="30">
        <v>1488.924866</v>
      </c>
      <c r="H18" s="23">
        <v>624.518086338983</v>
      </c>
      <c r="I18" s="23">
        <f>H18</f>
        <v>624.518086338983</v>
      </c>
      <c r="J18" s="23">
        <f>G18</f>
        <v>1488.924866</v>
      </c>
      <c r="K18" s="23">
        <f>I18</f>
        <v>624.518086338983</v>
      </c>
      <c r="L18" s="28"/>
      <c r="M18" s="12"/>
      <c r="N18" s="24"/>
      <c r="O18" s="24"/>
      <c r="P18" s="31"/>
      <c r="R18" s="25"/>
    </row>
    <row r="19" spans="1:18" s="5" customFormat="1" ht="15.75">
      <c r="A19" s="22" t="s">
        <v>19</v>
      </c>
      <c r="B19" s="23">
        <f>B14*B17+B15*B16*0.006</f>
        <v>1385027.3063288042</v>
      </c>
      <c r="C19" s="23">
        <f>C14*C17+C15*C16*0.006</f>
        <v>175804.9423579515</v>
      </c>
      <c r="D19" s="23">
        <f>D14*D17+D15*D16*0.006</f>
        <v>850343.6159288374</v>
      </c>
      <c r="E19" s="23">
        <f>E14*E17+E15*E16*0.006</f>
        <v>651375.8940653375</v>
      </c>
      <c r="F19" s="23">
        <f>F16*F15*0.006</f>
        <v>6083.253548461081</v>
      </c>
      <c r="G19" s="23">
        <f>G14*G18</f>
        <v>184710.29255938134</v>
      </c>
      <c r="H19" s="23">
        <f>H14*H18</f>
        <v>160720.80837188946</v>
      </c>
      <c r="I19" s="23">
        <f>I14*I18</f>
        <v>98211.0416881239</v>
      </c>
      <c r="J19" s="23">
        <f>J14*J18</f>
        <v>14225.127215294395</v>
      </c>
      <c r="K19" s="23">
        <f>K14*K18</f>
        <v>10349.58174378271</v>
      </c>
      <c r="L19" s="32">
        <f>B19+C19+D19+E19+G19+H19+I19+J19+K19+F19</f>
        <v>3536851.863807863</v>
      </c>
      <c r="M19" s="12"/>
      <c r="N19" s="12"/>
      <c r="O19" s="33"/>
      <c r="P19" s="31"/>
      <c r="Q19" s="34"/>
      <c r="R19" s="25"/>
    </row>
    <row r="20" spans="1:18" s="5" customFormat="1" ht="13.5" customHeight="1">
      <c r="A20" s="22"/>
      <c r="B20" s="23"/>
      <c r="C20" s="23"/>
      <c r="D20" s="23"/>
      <c r="E20" s="23"/>
      <c r="F20" s="23"/>
      <c r="G20" s="28"/>
      <c r="H20" s="23"/>
      <c r="I20" s="23"/>
      <c r="J20" s="23"/>
      <c r="K20" s="23"/>
      <c r="L20" s="23"/>
      <c r="M20" s="24"/>
      <c r="N20" s="24"/>
      <c r="O20" s="24"/>
      <c r="P20" s="31"/>
      <c r="Q20" s="34"/>
      <c r="R20" s="25"/>
    </row>
    <row r="21" spans="1:16" s="5" customFormat="1" ht="15.75">
      <c r="A21" s="35" t="s">
        <v>20</v>
      </c>
      <c r="B21" s="23"/>
      <c r="C21" s="23"/>
      <c r="D21" s="23"/>
      <c r="E21" s="23"/>
      <c r="F21" s="23"/>
      <c r="G21" s="28"/>
      <c r="H21" s="23"/>
      <c r="I21" s="23"/>
      <c r="J21" s="23"/>
      <c r="K21" s="23"/>
      <c r="L21" s="23"/>
      <c r="M21" s="24"/>
      <c r="N21" s="24"/>
      <c r="O21" s="24"/>
      <c r="P21" s="31"/>
    </row>
    <row r="22" spans="1:17" s="5" customFormat="1" ht="19.5" customHeight="1">
      <c r="A22" s="22" t="s">
        <v>33</v>
      </c>
      <c r="B22" s="23">
        <f>762.190577074249-1.763757</f>
        <v>760.4268200742489</v>
      </c>
      <c r="C22" s="23">
        <v>48.70403433832832</v>
      </c>
      <c r="D22" s="23">
        <f>235.910504081376-'[1]прил 3'!B16</f>
        <v>235.6438741943993</v>
      </c>
      <c r="E22" s="23">
        <f>175.227561506046-'[1]прил 3'!C16</f>
        <v>175.15174258083934</v>
      </c>
      <c r="F22" s="23" t="s">
        <v>16</v>
      </c>
      <c r="G22" s="36">
        <v>111.56596954738046</v>
      </c>
      <c r="H22" s="36">
        <v>231.44111802018918</v>
      </c>
      <c r="I22" s="36">
        <v>141.42582731186883</v>
      </c>
      <c r="J22" s="36">
        <f>9.50308431064086-'[1]прил 3'!D16</f>
        <v>8.691809098106615</v>
      </c>
      <c r="K22" s="36">
        <v>14.903600809920746</v>
      </c>
      <c r="L22" s="23">
        <f>B22+C22+D22+E22+G22+H22+I22+J22+K22</f>
        <v>1727.954795975282</v>
      </c>
      <c r="M22" s="12"/>
      <c r="N22" s="12"/>
      <c r="O22" s="33"/>
      <c r="P22" s="31"/>
      <c r="Q22" s="25"/>
    </row>
    <row r="23" spans="1:16" s="5" customFormat="1" ht="16.5" customHeight="1">
      <c r="A23" s="22" t="s">
        <v>17</v>
      </c>
      <c r="B23" s="23">
        <v>138.301969820283</v>
      </c>
      <c r="C23" s="23">
        <v>17.512842027925</v>
      </c>
      <c r="D23" s="23">
        <f>82.1877636121624-'[1]прил 3'!B17</f>
        <v>82.09487366557696</v>
      </c>
      <c r="E23" s="23">
        <f>56.8775747448862-'[1]прил 3'!C17</f>
        <v>56.852964480676214</v>
      </c>
      <c r="F23" s="23">
        <v>0.546369623469956</v>
      </c>
      <c r="G23" s="151">
        <f>141.1006-'[1]прил 3'!D17</f>
        <v>140.9572985979071</v>
      </c>
      <c r="H23" s="152"/>
      <c r="I23" s="152"/>
      <c r="J23" s="152"/>
      <c r="K23" s="153"/>
      <c r="L23" s="23">
        <f>B23+C23+D23++E23+F23+G23</f>
        <v>436.2663182158383</v>
      </c>
      <c r="M23" s="33"/>
      <c r="N23" s="12"/>
      <c r="O23" s="33"/>
      <c r="P23" s="31"/>
    </row>
    <row r="24" spans="1:16" s="5" customFormat="1" ht="31.5">
      <c r="A24" s="22" t="s">
        <v>18</v>
      </c>
      <c r="B24" s="23">
        <v>1644456.717467171</v>
      </c>
      <c r="C24" s="23">
        <v>1649677.1359137637</v>
      </c>
      <c r="D24" s="23">
        <v>1677615.5085286975</v>
      </c>
      <c r="E24" s="23">
        <v>1715560.48</v>
      </c>
      <c r="F24" s="23">
        <f>B24</f>
        <v>1644456.717467171</v>
      </c>
      <c r="G24" s="28"/>
      <c r="H24" s="23"/>
      <c r="I24" s="23"/>
      <c r="J24" s="23"/>
      <c r="K24" s="23"/>
      <c r="L24" s="23"/>
      <c r="M24" s="24"/>
      <c r="N24" s="24"/>
      <c r="O24" s="24"/>
      <c r="P24" s="31"/>
    </row>
    <row r="25" spans="1:20" s="5" customFormat="1" ht="15.75">
      <c r="A25" s="22" t="s">
        <v>36</v>
      </c>
      <c r="B25" s="23">
        <v>30.26</v>
      </c>
      <c r="C25" s="23">
        <v>56.54</v>
      </c>
      <c r="D25" s="23">
        <v>108.84</v>
      </c>
      <c r="E25" s="23">
        <v>384.34</v>
      </c>
      <c r="F25" s="23" t="s">
        <v>16</v>
      </c>
      <c r="G25" s="28"/>
      <c r="H25" s="23"/>
      <c r="I25" s="23"/>
      <c r="J25" s="23"/>
      <c r="K25" s="23"/>
      <c r="L25" s="23"/>
      <c r="M25" s="24"/>
      <c r="N25" s="24"/>
      <c r="O25" s="24"/>
      <c r="P25" s="31"/>
      <c r="T25" s="25"/>
    </row>
    <row r="26" spans="1:19" s="5" customFormat="1" ht="15.75">
      <c r="A26" s="22" t="s">
        <v>35</v>
      </c>
      <c r="B26" s="23">
        <f>(B24*B23*0.006+B22*B25)/B22</f>
        <v>1824.7648541636104</v>
      </c>
      <c r="C26" s="23">
        <f>(C24*C23*0.006+C22*C25)/C22</f>
        <v>3615.6539999999995</v>
      </c>
      <c r="D26" s="23">
        <f>(D24*D23*0.006+D22*D25)/D22</f>
        <v>3615.579999999951</v>
      </c>
      <c r="E26" s="23">
        <f>(E24*E23*0.006+E22*E25)/E22</f>
        <v>3725.489711560847</v>
      </c>
      <c r="F26" s="23" t="s">
        <v>16</v>
      </c>
      <c r="G26" s="23">
        <v>1538.0432949448252</v>
      </c>
      <c r="H26" s="23">
        <v>654.7099616114922</v>
      </c>
      <c r="I26" s="23">
        <f>H26</f>
        <v>654.7099616114922</v>
      </c>
      <c r="J26" s="23">
        <f>G26</f>
        <v>1538.0432949448252</v>
      </c>
      <c r="K26" s="23">
        <f>I26</f>
        <v>654.7099616114922</v>
      </c>
      <c r="L26" s="28"/>
      <c r="M26" s="12"/>
      <c r="N26" s="24"/>
      <c r="O26" s="24"/>
      <c r="P26" s="31"/>
      <c r="S26" s="37"/>
    </row>
    <row r="27" spans="1:19" s="5" customFormat="1" ht="15.75">
      <c r="A27" s="22" t="s">
        <v>19</v>
      </c>
      <c r="B27" s="23">
        <f>B22*B25+B23*B24*0.006</f>
        <v>1387600.1354348848</v>
      </c>
      <c r="C27" s="23">
        <f>C22*C25+C23*C24*0.006</f>
        <v>176096.93657151412</v>
      </c>
      <c r="D27" s="23">
        <f>D22*D25+D23*D24*0.006</f>
        <v>851989.2786597747</v>
      </c>
      <c r="E27" s="23">
        <f>E22*E25+E23*E24*0.006</f>
        <v>652526.0149468709</v>
      </c>
      <c r="F27" s="23">
        <f>F24*F23*0.006</f>
        <v>5390.887185211068</v>
      </c>
      <c r="G27" s="23">
        <f>G22*G26</f>
        <v>171593.2914063671</v>
      </c>
      <c r="H27" s="23">
        <f>H22*H26</f>
        <v>151526.8054943189</v>
      </c>
      <c r="I27" s="23">
        <f>I22*I26</f>
        <v>92592.89797022716</v>
      </c>
      <c r="J27" s="23">
        <f>J22*J26</f>
        <v>13368.378704283308</v>
      </c>
      <c r="K27" s="23">
        <f>K22*K26</f>
        <v>9757.535914136215</v>
      </c>
      <c r="L27" s="32">
        <f>B27+C27+D27+E27+G27+H27+I27+J27+K27+F27</f>
        <v>3512442.162287588</v>
      </c>
      <c r="M27" s="12"/>
      <c r="N27" s="24"/>
      <c r="O27" s="24"/>
      <c r="P27" s="31"/>
      <c r="S27" s="37"/>
    </row>
    <row r="28" spans="1:16" s="5" customFormat="1" ht="15.75">
      <c r="A28" s="22"/>
      <c r="B28" s="23"/>
      <c r="C28" s="23"/>
      <c r="D28" s="23"/>
      <c r="E28" s="23"/>
      <c r="F28" s="23"/>
      <c r="G28" s="28"/>
      <c r="H28" s="23"/>
      <c r="I28" s="23"/>
      <c r="J28" s="23"/>
      <c r="K28" s="23"/>
      <c r="L28" s="23"/>
      <c r="M28" s="24"/>
      <c r="N28" s="24"/>
      <c r="O28" s="24"/>
      <c r="P28" s="38"/>
    </row>
    <row r="29" spans="1:16" s="5" customFormat="1" ht="15.75">
      <c r="A29" s="35" t="s">
        <v>21</v>
      </c>
      <c r="B29" s="23"/>
      <c r="C29" s="23"/>
      <c r="D29" s="23"/>
      <c r="E29" s="23"/>
      <c r="F29" s="23"/>
      <c r="G29" s="28"/>
      <c r="H29" s="23"/>
      <c r="I29" s="23"/>
      <c r="J29" s="23"/>
      <c r="K29" s="23"/>
      <c r="L29" s="23"/>
      <c r="M29" s="24"/>
      <c r="N29" s="24"/>
      <c r="O29" s="24"/>
      <c r="P29" s="38"/>
    </row>
    <row r="30" spans="1:17" s="5" customFormat="1" ht="15.75">
      <c r="A30" s="22" t="s">
        <v>33</v>
      </c>
      <c r="B30" s="23">
        <f>B14+B22</f>
        <v>1527.037199449373</v>
      </c>
      <c r="C30" s="23">
        <f>C14+C22</f>
        <v>97.81361780064145</v>
      </c>
      <c r="D30" s="23">
        <f>D14+D22</f>
        <v>473.1846213742584</v>
      </c>
      <c r="E30" s="23">
        <f>E14+E22</f>
        <v>351.7433746547365</v>
      </c>
      <c r="F30" s="23" t="s">
        <v>16</v>
      </c>
      <c r="G30" s="23">
        <f>G14+G22</f>
        <v>235.62212360678976</v>
      </c>
      <c r="H30" s="23">
        <f>H14+H22</f>
        <v>488.79284551627904</v>
      </c>
      <c r="I30" s="23">
        <f>I14+I22</f>
        <v>298.6847503702089</v>
      </c>
      <c r="J30" s="23">
        <f>J14+J22</f>
        <v>18.245768159526705</v>
      </c>
      <c r="K30" s="23">
        <f>K14+K22</f>
        <v>31.4757097210549</v>
      </c>
      <c r="L30" s="23">
        <f>B30+C30+D30+E30+G30+H30+I30+J30+K30</f>
        <v>3522.6000106528686</v>
      </c>
      <c r="M30" s="12"/>
      <c r="N30" s="12"/>
      <c r="O30" s="24"/>
      <c r="P30" s="39"/>
      <c r="Q30" s="40"/>
    </row>
    <row r="31" spans="1:19" s="5" customFormat="1" ht="15.75" customHeight="1">
      <c r="A31" s="22" t="s">
        <v>22</v>
      </c>
      <c r="B31" s="23">
        <f aca="true" t="shared" si="0" ref="B31:K31">B19+B27</f>
        <v>2772627.441763689</v>
      </c>
      <c r="C31" s="23">
        <f t="shared" si="0"/>
        <v>351901.87892946566</v>
      </c>
      <c r="D31" s="23">
        <f t="shared" si="0"/>
        <v>1702332.894588612</v>
      </c>
      <c r="E31" s="23">
        <f t="shared" si="0"/>
        <v>1303901.9090122082</v>
      </c>
      <c r="F31" s="23">
        <f t="shared" si="0"/>
        <v>11474.14073367215</v>
      </c>
      <c r="G31" s="23">
        <f t="shared" si="0"/>
        <v>356303.58396574843</v>
      </c>
      <c r="H31" s="23">
        <f t="shared" si="0"/>
        <v>312247.61386620835</v>
      </c>
      <c r="I31" s="23">
        <f t="shared" si="0"/>
        <v>190803.93965835107</v>
      </c>
      <c r="J31" s="23">
        <f t="shared" si="0"/>
        <v>27593.505919577703</v>
      </c>
      <c r="K31" s="23">
        <f t="shared" si="0"/>
        <v>20107.117657918927</v>
      </c>
      <c r="L31" s="32">
        <f>B31+C31+D31+E31+G31+H31+I31+J31+K31+F31</f>
        <v>7049294.02609545</v>
      </c>
      <c r="M31" s="12"/>
      <c r="N31" s="12"/>
      <c r="O31" s="33"/>
      <c r="P31" s="31"/>
      <c r="Q31" s="40"/>
      <c r="S31" s="40"/>
    </row>
    <row r="32" spans="1:19" s="5" customFormat="1" ht="15.75" hidden="1">
      <c r="A32" s="41"/>
      <c r="B32" s="24">
        <f>B30-'[2]прил 3 испр'!C26</f>
        <v>124.21800622361911</v>
      </c>
      <c r="C32" s="24">
        <f>C30-'[2]прил 3 испр'!D26</f>
        <v>16.368641231763945</v>
      </c>
      <c r="D32" s="24">
        <f>D30-'[2]прил 3 испр'!E26</f>
        <v>90.2059457598624</v>
      </c>
      <c r="E32" s="42">
        <f>E30-'[2]прил 3 испр'!F26</f>
        <v>-112.81721694777139</v>
      </c>
      <c r="F32" s="42"/>
      <c r="G32" s="24"/>
      <c r="H32" s="24">
        <f>G30-'[2]прил 3 испр'!H26</f>
        <v>-16.448354099255397</v>
      </c>
      <c r="I32" s="24">
        <f>H30-'[2]прил 3 испр'!I26</f>
        <v>29.49913603913194</v>
      </c>
      <c r="J32" s="24"/>
      <c r="K32" s="24">
        <f>I30-'[2]прил 3 испр'!J26</f>
        <v>58.24508280027348</v>
      </c>
      <c r="L32" s="24">
        <f>J30-'[2]прил 3 испр'!K26</f>
        <v>1.5039243467119263</v>
      </c>
      <c r="M32" s="24">
        <f>K30-'[2]прил 3 испр'!L26</f>
        <v>-0.1972887372273462</v>
      </c>
      <c r="N32" s="24">
        <f>L30-'[2]прил 3 испр'!M26</f>
        <v>-844.1627209242647</v>
      </c>
      <c r="O32" s="24"/>
      <c r="P32" s="31"/>
      <c r="Q32" s="40"/>
      <c r="S32" s="40"/>
    </row>
    <row r="33" spans="1:19" s="5" customFormat="1" ht="15.75" hidden="1">
      <c r="A33" s="41"/>
      <c r="B33" s="24"/>
      <c r="C33" s="24"/>
      <c r="D33" s="154">
        <f>D32+E32</f>
        <v>-22.611271187908983</v>
      </c>
      <c r="E33" s="154"/>
      <c r="F33" s="42"/>
      <c r="G33" s="24"/>
      <c r="H33" s="24"/>
      <c r="I33" s="24"/>
      <c r="J33" s="24"/>
      <c r="K33" s="24"/>
      <c r="L33" s="24"/>
      <c r="M33" s="24"/>
      <c r="N33" s="33"/>
      <c r="O33" s="33"/>
      <c r="P33" s="31"/>
      <c r="Q33" s="40"/>
      <c r="S33" s="40"/>
    </row>
    <row r="34" spans="1:18" s="48" customFormat="1" ht="12.75" customHeight="1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5"/>
      <c r="L34" s="44"/>
      <c r="M34" s="44"/>
      <c r="N34" s="44"/>
      <c r="O34" s="44"/>
      <c r="P34" s="46"/>
      <c r="Q34" s="47"/>
      <c r="R34" s="47"/>
    </row>
    <row r="35" spans="1:15" s="51" customFormat="1" ht="33.75" customHeight="1">
      <c r="A35" s="164" t="s">
        <v>23</v>
      </c>
      <c r="B35" s="164" t="s">
        <v>24</v>
      </c>
      <c r="C35" s="167" t="s">
        <v>25</v>
      </c>
      <c r="D35" s="168"/>
      <c r="E35" s="169"/>
      <c r="F35" s="167" t="s">
        <v>26</v>
      </c>
      <c r="G35" s="169"/>
      <c r="H35" s="167" t="s">
        <v>27</v>
      </c>
      <c r="I35" s="168"/>
      <c r="J35" s="169"/>
      <c r="K35" s="165"/>
      <c r="L35" s="166"/>
      <c r="M35" s="166"/>
      <c r="N35" s="166"/>
      <c r="O35" s="166"/>
    </row>
    <row r="36" spans="1:15" s="51" customFormat="1" ht="15.75">
      <c r="A36" s="164"/>
      <c r="B36" s="164"/>
      <c r="C36" s="49" t="s">
        <v>21</v>
      </c>
      <c r="D36" s="49" t="s">
        <v>28</v>
      </c>
      <c r="E36" s="49" t="s">
        <v>29</v>
      </c>
      <c r="F36" s="49" t="s">
        <v>28</v>
      </c>
      <c r="G36" s="49" t="s">
        <v>29</v>
      </c>
      <c r="H36" s="49" t="s">
        <v>21</v>
      </c>
      <c r="I36" s="49" t="s">
        <v>28</v>
      </c>
      <c r="J36" s="49" t="s">
        <v>29</v>
      </c>
      <c r="K36" s="52"/>
      <c r="L36" s="50"/>
      <c r="M36" s="53"/>
      <c r="N36" s="53"/>
      <c r="O36" s="53"/>
    </row>
    <row r="37" spans="1:17" s="60" customFormat="1" ht="25.5" customHeight="1">
      <c r="A37" s="160">
        <v>3467706.98</v>
      </c>
      <c r="B37" s="55" t="s">
        <v>30</v>
      </c>
      <c r="C37" s="54">
        <f>D37+E37</f>
        <v>254.91611</v>
      </c>
      <c r="D37" s="54">
        <v>135.14782</v>
      </c>
      <c r="E37" s="54">
        <v>119.76829</v>
      </c>
      <c r="F37" s="54">
        <f>'[1]Расчет тарифа на потери '!C7</f>
        <v>1478.438951614097</v>
      </c>
      <c r="G37" s="54">
        <f>'[1]Расчет тарифа на потери '!D7</f>
        <v>1009.4147603022047</v>
      </c>
      <c r="H37" s="54">
        <f>I37+J37</f>
        <v>320703.6810558856</v>
      </c>
      <c r="I37" s="54">
        <f>D37*F37</f>
        <v>199807.80131373068</v>
      </c>
      <c r="J37" s="54">
        <f>E37*G37</f>
        <v>120895.87974215494</v>
      </c>
      <c r="K37" s="56"/>
      <c r="L37" s="57"/>
      <c r="M37" s="56"/>
      <c r="N37" s="56"/>
      <c r="O37" s="56"/>
      <c r="P37" s="58"/>
      <c r="Q37" s="59"/>
    </row>
    <row r="38" spans="1:17" s="60" customFormat="1" ht="30" customHeight="1">
      <c r="A38" s="160"/>
      <c r="B38" s="55" t="s">
        <v>31</v>
      </c>
      <c r="C38" s="54">
        <f>D38+E38</f>
        <v>0.08379</v>
      </c>
      <c r="D38" s="54">
        <v>0.03318</v>
      </c>
      <c r="E38" s="54">
        <v>0.05061</v>
      </c>
      <c r="F38" s="54">
        <f>'[1]Расчет тарифа на потери '!C23</f>
        <v>1326.3042254987101</v>
      </c>
      <c r="G38" s="54">
        <f>'[1]Расчет тарифа на потери '!D23</f>
        <v>703.5463207050951</v>
      </c>
      <c r="H38" s="54">
        <f>I38+J38</f>
        <v>79.61325349293207</v>
      </c>
      <c r="I38" s="54">
        <f>D38*F38</f>
        <v>44.006774202047204</v>
      </c>
      <c r="J38" s="54">
        <f>E38*G38</f>
        <v>35.60647929088486</v>
      </c>
      <c r="K38" s="56"/>
      <c r="L38" s="57"/>
      <c r="M38" s="56"/>
      <c r="N38" s="56"/>
      <c r="O38" s="56"/>
      <c r="P38" s="58"/>
      <c r="Q38" s="59"/>
    </row>
    <row r="39" spans="1:15" s="51" customFormat="1" ht="15.75">
      <c r="A39" s="161"/>
      <c r="B39" s="62" t="s">
        <v>9</v>
      </c>
      <c r="C39" s="54">
        <f>D39+E39</f>
        <v>254.99989999999997</v>
      </c>
      <c r="D39" s="63">
        <f>D37+D38</f>
        <v>135.18099999999998</v>
      </c>
      <c r="E39" s="63">
        <f>E37+E38</f>
        <v>119.8189</v>
      </c>
      <c r="F39" s="32" t="s">
        <v>32</v>
      </c>
      <c r="G39" s="32" t="s">
        <v>32</v>
      </c>
      <c r="H39" s="32">
        <f>H37+H38</f>
        <v>320783.29430937854</v>
      </c>
      <c r="I39" s="32">
        <f>I37+I38</f>
        <v>199851.80808793273</v>
      </c>
      <c r="J39" s="32">
        <f>J37+J38</f>
        <v>120931.48622144583</v>
      </c>
      <c r="K39" s="56"/>
      <c r="L39" s="33"/>
      <c r="M39" s="64"/>
      <c r="N39" s="64"/>
      <c r="O39" s="64"/>
    </row>
    <row r="40" spans="1:11" ht="15.75">
      <c r="A40" s="65"/>
      <c r="H40" s="66"/>
      <c r="I40" s="66"/>
      <c r="J40" s="66"/>
      <c r="K40" s="67"/>
    </row>
    <row r="41" spans="2:18" ht="12.75" hidden="1">
      <c r="B41" s="66"/>
      <c r="H41" s="68"/>
      <c r="I41" s="68"/>
      <c r="J41" s="68"/>
      <c r="K41" s="69"/>
      <c r="N41" s="70">
        <f>L31-A37-I37</f>
        <v>3381779.244781719</v>
      </c>
      <c r="O41" s="70"/>
      <c r="R41" s="66"/>
    </row>
    <row r="44" ht="12.75">
      <c r="K44" s="67"/>
    </row>
    <row r="45" ht="12.75">
      <c r="K45" s="67"/>
    </row>
    <row r="46" ht="12.75">
      <c r="K46" s="67"/>
    </row>
  </sheetData>
  <sheetProtection formatColumns="0" formatRows="0" autoFilter="0"/>
  <mergeCells count="23">
    <mergeCell ref="K35:O35"/>
    <mergeCell ref="C35:E35"/>
    <mergeCell ref="F35:G35"/>
    <mergeCell ref="L11:L12"/>
    <mergeCell ref="I11:I12"/>
    <mergeCell ref="J11:J12"/>
    <mergeCell ref="K11:K12"/>
    <mergeCell ref="H35:J35"/>
    <mergeCell ref="A37:A39"/>
    <mergeCell ref="F11:F12"/>
    <mergeCell ref="G11:G12"/>
    <mergeCell ref="H11:H12"/>
    <mergeCell ref="A35:A36"/>
    <mergeCell ref="B35:B36"/>
    <mergeCell ref="H1:N1"/>
    <mergeCell ref="A3:N3"/>
    <mergeCell ref="G15:K15"/>
    <mergeCell ref="D33:E33"/>
    <mergeCell ref="A11:A12"/>
    <mergeCell ref="B11:E11"/>
    <mergeCell ref="G6:L7"/>
    <mergeCell ref="A9:L9"/>
    <mergeCell ref="G23:K23"/>
  </mergeCells>
  <dataValidations count="2">
    <dataValidation type="decimal" allowBlank="1" showErrorMessage="1" errorTitle="Ошибка" error="Допускается ввод только действительных чисел!" sqref="I22:K2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0:K11 G5:K5 G8:K8 G6">
      <formula1>900</formula1>
    </dataValidation>
  </dataValidations>
  <printOptions/>
  <pageMargins left="0.23" right="0.16" top="0.31" bottom="0.15" header="0.47" footer="0.2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workbookViewId="0" topLeftCell="A1">
      <selection activeCell="D10" sqref="D10"/>
    </sheetView>
  </sheetViews>
  <sheetFormatPr defaultColWidth="15.00390625" defaultRowHeight="12.75"/>
  <cols>
    <col min="1" max="1" width="45.25390625" style="1" customWidth="1"/>
    <col min="2" max="2" width="16.125" style="1" customWidth="1"/>
    <col min="3" max="3" width="17.75390625" style="1" customWidth="1"/>
    <col min="4" max="4" width="17.625" style="1" customWidth="1"/>
    <col min="5" max="5" width="17.375" style="1" customWidth="1"/>
    <col min="6" max="6" width="18.00390625" style="1" customWidth="1"/>
    <col min="7" max="7" width="11.625" style="1" customWidth="1"/>
    <col min="8" max="8" width="42.00390625" style="1" customWidth="1"/>
    <col min="9" max="9" width="14.125" style="1" customWidth="1"/>
    <col min="10" max="10" width="32.625" style="1" customWidth="1"/>
    <col min="11" max="11" width="12.375" style="1" bestFit="1" customWidth="1"/>
    <col min="12" max="242" width="9.125" style="1" customWidth="1"/>
    <col min="243" max="243" width="39.375" style="1" customWidth="1"/>
    <col min="244" max="16384" width="15.00390625" style="1" customWidth="1"/>
  </cols>
  <sheetData>
    <row r="1" spans="3:9" ht="71.25" customHeight="1">
      <c r="C1" s="170" t="s">
        <v>86</v>
      </c>
      <c r="D1" s="170"/>
      <c r="E1" s="170"/>
      <c r="F1" s="71"/>
      <c r="G1" s="71"/>
      <c r="H1" s="71"/>
      <c r="I1" s="71"/>
    </row>
    <row r="3" spans="1:5" s="5" customFormat="1" ht="37.5" customHeight="1">
      <c r="A3" s="171" t="s">
        <v>37</v>
      </c>
      <c r="B3" s="171"/>
      <c r="C3" s="171"/>
      <c r="D3" s="171"/>
      <c r="E3" s="171"/>
    </row>
    <row r="4" spans="1:5" s="5" customFormat="1" ht="15.75">
      <c r="A4" s="6"/>
      <c r="B4" s="6"/>
      <c r="C4" s="6"/>
      <c r="D4" s="6"/>
      <c r="E4" s="6"/>
    </row>
    <row r="5" spans="1:5" s="5" customFormat="1" ht="15.75" customHeight="1">
      <c r="A5" s="155" t="s">
        <v>2</v>
      </c>
      <c r="B5" s="156" t="s">
        <v>38</v>
      </c>
      <c r="C5" s="156"/>
      <c r="D5" s="172" t="s">
        <v>7</v>
      </c>
      <c r="E5" s="162" t="s">
        <v>9</v>
      </c>
    </row>
    <row r="6" spans="1:5" s="5" customFormat="1" ht="58.5" customHeight="1">
      <c r="A6" s="155"/>
      <c r="B6" s="18" t="s">
        <v>13</v>
      </c>
      <c r="C6" s="18" t="s">
        <v>14</v>
      </c>
      <c r="D6" s="173"/>
      <c r="E6" s="162"/>
    </row>
    <row r="7" spans="1:5" s="5" customFormat="1" ht="15.75">
      <c r="A7" s="19" t="s">
        <v>15</v>
      </c>
      <c r="B7" s="20"/>
      <c r="C7" s="20"/>
      <c r="D7" s="20"/>
      <c r="E7" s="20"/>
    </row>
    <row r="8" spans="1:7" s="5" customFormat="1" ht="17.25" customHeight="1">
      <c r="A8" s="22" t="s">
        <v>33</v>
      </c>
      <c r="B8" s="72">
        <f>334.138283239862/1000</f>
        <v>0.334138283239862</v>
      </c>
      <c r="C8" s="72">
        <f>95.0156255658375/1000</f>
        <v>0.0950156255658375</v>
      </c>
      <c r="D8" s="72">
        <f>1013.02741360671/1000</f>
        <v>1.01302741360671</v>
      </c>
      <c r="E8" s="72">
        <f>SUM(B8:D8)</f>
        <v>1.4421813224124094</v>
      </c>
      <c r="F8" s="25"/>
      <c r="G8" s="26"/>
    </row>
    <row r="9" spans="1:11" s="5" customFormat="1" ht="18" customHeight="1">
      <c r="A9" s="22" t="s">
        <v>17</v>
      </c>
      <c r="B9" s="23">
        <v>0.11434259758606422</v>
      </c>
      <c r="C9" s="23">
        <v>0.029852564614091606</v>
      </c>
      <c r="D9" s="23">
        <v>0.14305552579530517</v>
      </c>
      <c r="E9" s="23">
        <f>SUM(B9:D9)</f>
        <v>0.287250687995461</v>
      </c>
      <c r="H9" s="27"/>
      <c r="I9" s="27"/>
      <c r="J9" s="27"/>
      <c r="K9" s="27"/>
    </row>
    <row r="10" spans="1:11" s="5" customFormat="1" ht="31.5">
      <c r="A10" s="22" t="s">
        <v>18</v>
      </c>
      <c r="B10" s="23">
        <f>'[1]прил. 2 Котловая НВВ'!D16</f>
        <v>1644082.22</v>
      </c>
      <c r="C10" s="23">
        <f>'[1]прил. 2 Котловая НВВ'!E16</f>
        <v>1675352.03</v>
      </c>
      <c r="D10" s="23"/>
      <c r="E10" s="23"/>
      <c r="H10" s="27"/>
      <c r="I10" s="27"/>
      <c r="J10" s="27"/>
      <c r="K10" s="27"/>
    </row>
    <row r="11" spans="1:5" s="5" customFormat="1" ht="15.75">
      <c r="A11" s="22" t="s">
        <v>36</v>
      </c>
      <c r="B11" s="23">
        <f>'[1]прил. 2 Котловая НВВ'!D17</f>
        <v>204.136302</v>
      </c>
      <c r="C11" s="23">
        <f>'[1]прил. 2 Котловая НВВ'!E17</f>
        <v>530.3686399000001</v>
      </c>
      <c r="D11" s="23"/>
      <c r="E11" s="23"/>
    </row>
    <row r="12" spans="1:8" s="5" customFormat="1" ht="15.75">
      <c r="A12" s="22" t="s">
        <v>35</v>
      </c>
      <c r="B12" s="23">
        <f>(B8*B11+B9*0.006*B10)/B8</f>
        <v>3579.7799999999984</v>
      </c>
      <c r="C12" s="23">
        <f>(C8*C11+C9*0.006*C10)/C8</f>
        <v>3688.6</v>
      </c>
      <c r="D12" s="23">
        <f>'[1]прил. 2 Котловая НВВ'!J18</f>
        <v>1488.924866</v>
      </c>
      <c r="E12" s="23"/>
      <c r="F12" s="38"/>
      <c r="H12" s="25"/>
    </row>
    <row r="13" spans="1:8" s="5" customFormat="1" ht="15.75">
      <c r="A13" s="22" t="s">
        <v>22</v>
      </c>
      <c r="B13" s="23">
        <f>B8*B12</f>
        <v>1196.1415435763927</v>
      </c>
      <c r="C13" s="23">
        <f>C8*C12</f>
        <v>350.47463646214817</v>
      </c>
      <c r="D13" s="23">
        <f>D8*D12</f>
        <v>1508.3217060586971</v>
      </c>
      <c r="E13" s="32">
        <f>B13+C13+D13</f>
        <v>3054.937886097238</v>
      </c>
      <c r="F13" s="31"/>
      <c r="G13" s="34"/>
      <c r="H13" s="25"/>
    </row>
    <row r="14" spans="1:8" s="5" customFormat="1" ht="15.75">
      <c r="A14" s="22"/>
      <c r="B14" s="23"/>
      <c r="C14" s="23"/>
      <c r="D14" s="23"/>
      <c r="E14" s="32"/>
      <c r="F14" s="31"/>
      <c r="G14" s="34"/>
      <c r="H14" s="25"/>
    </row>
    <row r="15" spans="1:8" s="5" customFormat="1" ht="15.75">
      <c r="A15" s="19" t="s">
        <v>20</v>
      </c>
      <c r="B15" s="23"/>
      <c r="C15" s="23"/>
      <c r="D15" s="23"/>
      <c r="E15" s="32"/>
      <c r="F15" s="31"/>
      <c r="G15" s="34"/>
      <c r="H15" s="25"/>
    </row>
    <row r="16" spans="1:8" s="5" customFormat="1" ht="21" customHeight="1">
      <c r="A16" s="22" t="s">
        <v>33</v>
      </c>
      <c r="B16" s="72">
        <f>266.629886976685/1000</f>
        <v>0.266629886976685</v>
      </c>
      <c r="C16" s="72">
        <f>75.8189252066404/1000</f>
        <v>0.0758189252066404</v>
      </c>
      <c r="D16" s="72">
        <f>811.275212534244/1000</f>
        <v>0.8112752125342441</v>
      </c>
      <c r="E16" s="72">
        <f>SUM(B16:D16)</f>
        <v>1.1537240247175695</v>
      </c>
      <c r="F16" s="31"/>
      <c r="G16" s="34"/>
      <c r="H16" s="25"/>
    </row>
    <row r="17" spans="1:8" s="5" customFormat="1" ht="15.75">
      <c r="A17" s="22" t="s">
        <v>17</v>
      </c>
      <c r="B17" s="23">
        <v>0.09288994658544258</v>
      </c>
      <c r="C17" s="23">
        <v>0.0246102642099875</v>
      </c>
      <c r="D17" s="23">
        <v>0.14330140209287134</v>
      </c>
      <c r="E17" s="23">
        <f>SUM(B17:D17)</f>
        <v>0.2608016128883014</v>
      </c>
      <c r="F17" s="31"/>
      <c r="G17" s="34"/>
      <c r="H17" s="25"/>
    </row>
    <row r="18" spans="1:8" s="5" customFormat="1" ht="31.5">
      <c r="A18" s="22" t="s">
        <v>18</v>
      </c>
      <c r="B18" s="23">
        <f>'[1]прил. 2 Котловая НВВ'!D24</f>
        <v>1677615.5085286975</v>
      </c>
      <c r="C18" s="23">
        <f>'[1]прил. 2 Котловая НВВ'!E24</f>
        <v>1715560.48</v>
      </c>
      <c r="D18" s="23"/>
      <c r="E18" s="32"/>
      <c r="F18" s="31"/>
      <c r="G18" s="34"/>
      <c r="H18" s="25"/>
    </row>
    <row r="19" spans="1:8" s="5" customFormat="1" ht="15.75">
      <c r="A19" s="22" t="s">
        <v>36</v>
      </c>
      <c r="B19" s="23">
        <f>'[1]прил. 2 Котловая НВВ'!D25</f>
        <v>108.84</v>
      </c>
      <c r="C19" s="23">
        <f>'[1]прил. 2 Котловая НВВ'!E25</f>
        <v>384.34</v>
      </c>
      <c r="D19" s="23"/>
      <c r="E19" s="32"/>
      <c r="F19" s="31"/>
      <c r="G19" s="34"/>
      <c r="H19" s="25"/>
    </row>
    <row r="20" spans="1:8" s="5" customFormat="1" ht="15.75">
      <c r="A20" s="22" t="s">
        <v>35</v>
      </c>
      <c r="B20" s="23">
        <f>(B16*B19+B17*0.006*B18)/B16</f>
        <v>3615.580000045848</v>
      </c>
      <c r="C20" s="23">
        <f>(C16*C19+C17*0.006*C18)/C16</f>
        <v>3725.4897115747995</v>
      </c>
      <c r="D20" s="23">
        <f>'[1]прил. 2 Котловая НВВ'!J26</f>
        <v>1538.0432949448252</v>
      </c>
      <c r="E20" s="32"/>
      <c r="F20" s="31"/>
      <c r="G20" s="34"/>
      <c r="H20" s="25"/>
    </row>
    <row r="21" spans="1:8" s="5" customFormat="1" ht="17.25" customHeight="1">
      <c r="A21" s="22" t="s">
        <v>22</v>
      </c>
      <c r="B21" s="23">
        <f>B16*B20</f>
        <v>964.0216867673872</v>
      </c>
      <c r="C21" s="23">
        <f>C16*C20</f>
        <v>282.462625799998</v>
      </c>
      <c r="D21" s="23">
        <f>D16*D20</f>
        <v>1247.776400993232</v>
      </c>
      <c r="E21" s="32">
        <f>B21+C21+D21</f>
        <v>2494.260713560617</v>
      </c>
      <c r="F21" s="31"/>
      <c r="G21" s="34"/>
      <c r="H21" s="25"/>
    </row>
    <row r="22" spans="1:6" s="5" customFormat="1" ht="15.75">
      <c r="A22" s="22"/>
      <c r="B22" s="23"/>
      <c r="C22" s="23"/>
      <c r="D22" s="23"/>
      <c r="E22" s="23"/>
      <c r="F22" s="38"/>
    </row>
    <row r="23" spans="1:6" s="5" customFormat="1" ht="15.75">
      <c r="A23" s="35" t="s">
        <v>21</v>
      </c>
      <c r="B23" s="23"/>
      <c r="C23" s="23"/>
      <c r="D23" s="23"/>
      <c r="E23" s="23"/>
      <c r="F23" s="38"/>
    </row>
    <row r="24" spans="1:7" s="5" customFormat="1" ht="18" customHeight="1">
      <c r="A24" s="22" t="s">
        <v>33</v>
      </c>
      <c r="B24" s="72">
        <f>B8+B16</f>
        <v>0.600768170216547</v>
      </c>
      <c r="C24" s="72">
        <f>C8+C16</f>
        <v>0.1708345507724779</v>
      </c>
      <c r="D24" s="72">
        <f>D8+D16</f>
        <v>1.824302626140954</v>
      </c>
      <c r="E24" s="72">
        <f>E8+E16</f>
        <v>2.595905347129979</v>
      </c>
      <c r="F24" s="39"/>
      <c r="G24" s="40"/>
    </row>
    <row r="25" spans="1:9" s="5" customFormat="1" ht="17.25" customHeight="1">
      <c r="A25" s="22" t="s">
        <v>22</v>
      </c>
      <c r="B25" s="23">
        <f>B13+B21</f>
        <v>2160.16323034378</v>
      </c>
      <c r="C25" s="23">
        <f>C13+C21</f>
        <v>632.9372622621462</v>
      </c>
      <c r="D25" s="23">
        <f>D13+D21</f>
        <v>2756.098107051929</v>
      </c>
      <c r="E25" s="32">
        <f>E13+E21</f>
        <v>5549.198599657855</v>
      </c>
      <c r="F25" s="31"/>
      <c r="G25" s="40"/>
      <c r="I25" s="40"/>
    </row>
    <row r="26" spans="1:8" s="48" customFormat="1" ht="15.75">
      <c r="A26" s="43"/>
      <c r="B26" s="44"/>
      <c r="C26" s="44"/>
      <c r="D26" s="44"/>
      <c r="E26" s="44"/>
      <c r="F26" s="46"/>
      <c r="G26" s="47"/>
      <c r="H26" s="47"/>
    </row>
    <row r="28" spans="5:8" ht="12.75" hidden="1">
      <c r="E28" s="70"/>
      <c r="H28" s="66"/>
    </row>
    <row r="29" ht="12.75">
      <c r="E29" s="66"/>
    </row>
  </sheetData>
  <sheetProtection formatColumns="0" formatRows="0" autoFilter="0"/>
  <mergeCells count="6">
    <mergeCell ref="C1:E1"/>
    <mergeCell ref="A3:E3"/>
    <mergeCell ref="A5:A6"/>
    <mergeCell ref="B5:C5"/>
    <mergeCell ref="D5:D6"/>
    <mergeCell ref="E5:E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5">
      <formula1>900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BreakPreview" zoomScale="85" zoomScaleSheetLayoutView="85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3" sqref="I23"/>
    </sheetView>
  </sheetViews>
  <sheetFormatPr defaultColWidth="9.00390625" defaultRowHeight="12.75"/>
  <cols>
    <col min="1" max="1" width="3.375" style="73" customWidth="1"/>
    <col min="2" max="2" width="35.00390625" style="74" customWidth="1"/>
    <col min="3" max="3" width="14.00390625" style="75" customWidth="1"/>
    <col min="4" max="4" width="15.25390625" style="75" customWidth="1"/>
    <col min="5" max="5" width="10.75390625" style="75" customWidth="1"/>
    <col min="6" max="6" width="14.00390625" style="75" customWidth="1"/>
    <col min="7" max="7" width="15.875" style="75" customWidth="1"/>
    <col min="8" max="8" width="10.25390625" style="75" customWidth="1"/>
    <col min="9" max="9" width="17.875" style="74" customWidth="1"/>
    <col min="10" max="10" width="14.25390625" style="74" customWidth="1"/>
    <col min="11" max="12" width="14.75390625" style="74" customWidth="1"/>
    <col min="13" max="13" width="13.75390625" style="74" customWidth="1"/>
    <col min="14" max="14" width="14.875" style="74" customWidth="1"/>
    <col min="15" max="15" width="10.375" style="74" bestFit="1" customWidth="1"/>
    <col min="16" max="16" width="12.75390625" style="74" bestFit="1" customWidth="1"/>
    <col min="17" max="17" width="11.75390625" style="74" bestFit="1" customWidth="1"/>
    <col min="18" max="18" width="14.375" style="74" bestFit="1" customWidth="1"/>
    <col min="19" max="19" width="9.125" style="74" customWidth="1"/>
    <col min="20" max="20" width="14.125" style="74" bestFit="1" customWidth="1"/>
    <col min="21" max="23" width="10.00390625" style="74" bestFit="1" customWidth="1"/>
    <col min="24" max="16384" width="9.125" style="74" customWidth="1"/>
  </cols>
  <sheetData>
    <row r="1" spans="9:14" ht="37.5" customHeight="1">
      <c r="I1" s="174" t="s">
        <v>87</v>
      </c>
      <c r="J1" s="174"/>
      <c r="K1" s="174"/>
      <c r="L1" s="174"/>
      <c r="M1" s="174"/>
      <c r="N1" s="174"/>
    </row>
    <row r="2" spans="9:11" ht="13.5" customHeight="1">
      <c r="I2" s="76"/>
      <c r="J2" s="76"/>
      <c r="K2" s="76"/>
    </row>
    <row r="3" spans="1:14" ht="38.25" customHeight="1">
      <c r="A3" s="177" t="s">
        <v>39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ht="5.25" customHeight="1"/>
    <row r="5" spans="1:14" s="79" customFormat="1" ht="26.25" customHeight="1">
      <c r="A5" s="175" t="s">
        <v>40</v>
      </c>
      <c r="B5" s="175" t="s">
        <v>41</v>
      </c>
      <c r="C5" s="141" t="s">
        <v>42</v>
      </c>
      <c r="D5" s="141"/>
      <c r="E5" s="141"/>
      <c r="F5" s="143" t="s">
        <v>43</v>
      </c>
      <c r="G5" s="143"/>
      <c r="H5" s="143"/>
      <c r="I5" s="175" t="s">
        <v>44</v>
      </c>
      <c r="J5" s="175" t="s">
        <v>68</v>
      </c>
      <c r="K5" s="175"/>
      <c r="L5" s="175" t="s">
        <v>45</v>
      </c>
      <c r="M5" s="175"/>
      <c r="N5" s="175"/>
    </row>
    <row r="6" spans="1:16" s="79" customFormat="1" ht="2.25" customHeight="1">
      <c r="A6" s="175"/>
      <c r="B6" s="175"/>
      <c r="C6" s="141"/>
      <c r="D6" s="141"/>
      <c r="E6" s="141"/>
      <c r="F6" s="143"/>
      <c r="G6" s="143"/>
      <c r="H6" s="143"/>
      <c r="I6" s="175"/>
      <c r="J6" s="175"/>
      <c r="K6" s="175"/>
      <c r="L6" s="175"/>
      <c r="M6" s="175"/>
      <c r="N6" s="175"/>
      <c r="O6" s="142"/>
      <c r="P6" s="142"/>
    </row>
    <row r="7" spans="1:16" s="79" customFormat="1" ht="14.25" customHeight="1">
      <c r="A7" s="175"/>
      <c r="B7" s="175"/>
      <c r="C7" s="141" t="s">
        <v>46</v>
      </c>
      <c r="D7" s="141" t="s">
        <v>47</v>
      </c>
      <c r="E7" s="141" t="s">
        <v>48</v>
      </c>
      <c r="F7" s="141" t="s">
        <v>46</v>
      </c>
      <c r="G7" s="141" t="s">
        <v>47</v>
      </c>
      <c r="H7" s="141" t="s">
        <v>48</v>
      </c>
      <c r="I7" s="175"/>
      <c r="J7" s="175" t="s">
        <v>42</v>
      </c>
      <c r="K7" s="175" t="s">
        <v>43</v>
      </c>
      <c r="L7" s="175" t="s">
        <v>21</v>
      </c>
      <c r="M7" s="175" t="s">
        <v>42</v>
      </c>
      <c r="N7" s="175" t="s">
        <v>43</v>
      </c>
      <c r="O7" s="176"/>
      <c r="P7" s="176"/>
    </row>
    <row r="8" spans="1:27" s="79" customFormat="1" ht="60" customHeight="1">
      <c r="A8" s="175"/>
      <c r="B8" s="175"/>
      <c r="C8" s="141"/>
      <c r="D8" s="141"/>
      <c r="E8" s="141"/>
      <c r="F8" s="141"/>
      <c r="G8" s="141"/>
      <c r="H8" s="141"/>
      <c r="I8" s="175"/>
      <c r="J8" s="175"/>
      <c r="K8" s="175"/>
      <c r="L8" s="175"/>
      <c r="M8" s="175"/>
      <c r="N8" s="175"/>
      <c r="O8" s="176"/>
      <c r="P8" s="176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s="79" customFormat="1" ht="12.75" customHeight="1">
      <c r="A9" s="77">
        <v>1</v>
      </c>
      <c r="B9" s="77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8">
        <v>11</v>
      </c>
      <c r="L9" s="78">
        <v>12</v>
      </c>
      <c r="M9" s="78">
        <v>13</v>
      </c>
      <c r="N9" s="78">
        <v>14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ht="40.5" customHeight="1">
      <c r="A10" s="77" t="s">
        <v>49</v>
      </c>
      <c r="B10" s="81" t="s">
        <v>50</v>
      </c>
      <c r="C10" s="82">
        <f>530983.9/1000*0.89</f>
        <v>472.57567100000006</v>
      </c>
      <c r="D10" s="83">
        <v>380.541538800497</v>
      </c>
      <c r="E10" s="84">
        <f>E12+E13+E14</f>
        <v>96.08019999999999</v>
      </c>
      <c r="F10" s="82">
        <f>C10</f>
        <v>472.57567100000006</v>
      </c>
      <c r="G10" s="83">
        <v>336.858603505673</v>
      </c>
      <c r="H10" s="84">
        <f>H12+H13+H14</f>
        <v>85.0084</v>
      </c>
      <c r="I10" s="85">
        <v>1649785.53</v>
      </c>
      <c r="J10" s="85">
        <f>(J12*E12+J13*E13+J14*E14)/E10</f>
        <v>1943.2549864630494</v>
      </c>
      <c r="K10" s="85">
        <f>(K12*H12+K13*H13+K14*H14)/H10</f>
        <v>1624.670374909078</v>
      </c>
      <c r="L10" s="85">
        <f>L12+L13+L14</f>
        <v>324818.95684878784</v>
      </c>
      <c r="M10" s="86">
        <f>M12+M13+M14</f>
        <v>186708.32775036705</v>
      </c>
      <c r="N10" s="86">
        <f>N12+N13+N14</f>
        <v>138110.62909842085</v>
      </c>
      <c r="O10" s="87"/>
      <c r="P10" s="87"/>
      <c r="Q10" s="88"/>
      <c r="R10" s="89"/>
      <c r="S10" s="90"/>
      <c r="T10" s="90"/>
      <c r="U10" s="90"/>
      <c r="V10" s="90"/>
      <c r="W10" s="90"/>
      <c r="X10" s="90"/>
      <c r="Y10" s="89"/>
      <c r="Z10" s="91"/>
      <c r="AA10" s="88"/>
    </row>
    <row r="11" spans="1:27" ht="15" customHeight="1">
      <c r="A11" s="77"/>
      <c r="B11" s="92" t="s">
        <v>24</v>
      </c>
      <c r="C11" s="93"/>
      <c r="D11" s="82"/>
      <c r="E11" s="84"/>
      <c r="F11" s="82"/>
      <c r="G11" s="84"/>
      <c r="H11" s="84"/>
      <c r="I11" s="94"/>
      <c r="J11" s="95"/>
      <c r="K11" s="95"/>
      <c r="L11" s="96"/>
      <c r="M11" s="96"/>
      <c r="N11" s="96"/>
      <c r="O11" s="87"/>
      <c r="P11" s="87"/>
      <c r="Q11" s="88"/>
      <c r="R11" s="89"/>
      <c r="S11" s="90"/>
      <c r="T11" s="90"/>
      <c r="U11" s="90"/>
      <c r="V11" s="90"/>
      <c r="W11" s="90"/>
      <c r="X11" s="90"/>
      <c r="Y11" s="89"/>
      <c r="Z11" s="91"/>
      <c r="AA11" s="88"/>
    </row>
    <row r="12" spans="1:27" ht="15" customHeight="1">
      <c r="A12" s="77"/>
      <c r="B12" s="92" t="s">
        <v>51</v>
      </c>
      <c r="C12" s="93"/>
      <c r="D12" s="82"/>
      <c r="E12" s="83">
        <v>78.68842</v>
      </c>
      <c r="F12" s="82"/>
      <c r="G12" s="84"/>
      <c r="H12" s="83">
        <v>68.36343</v>
      </c>
      <c r="I12" s="97"/>
      <c r="J12" s="95">
        <f>'[3]Расчет тарифа на потери '!C7</f>
        <v>1478.438951614097</v>
      </c>
      <c r="K12" s="95">
        <f>'[3]Расчет тарифа на потери '!D7</f>
        <v>1009.4147603022047</v>
      </c>
      <c r="L12" s="96">
        <f>M12+N12</f>
        <v>185343.08047585626</v>
      </c>
      <c r="M12" s="96">
        <f>J12*E12</f>
        <v>116336.02516896973</v>
      </c>
      <c r="N12" s="96">
        <f>K12*H12</f>
        <v>69007.05530688654</v>
      </c>
      <c r="O12" s="87"/>
      <c r="P12" s="87"/>
      <c r="Q12" s="88"/>
      <c r="R12" s="89"/>
      <c r="S12" s="90"/>
      <c r="T12" s="90"/>
      <c r="U12" s="90"/>
      <c r="V12" s="90"/>
      <c r="W12" s="90"/>
      <c r="X12" s="90"/>
      <c r="Y12" s="89"/>
      <c r="Z12" s="91"/>
      <c r="AA12" s="88"/>
    </row>
    <row r="13" spans="1:27" ht="17.25" customHeight="1">
      <c r="A13" s="77"/>
      <c r="B13" s="92" t="s">
        <v>52</v>
      </c>
      <c r="C13" s="93"/>
      <c r="D13" s="82"/>
      <c r="E13" s="83">
        <v>0.80178</v>
      </c>
      <c r="F13" s="82"/>
      <c r="G13" s="84"/>
      <c r="H13" s="83">
        <v>0.65497</v>
      </c>
      <c r="I13" s="94"/>
      <c r="J13" s="95">
        <f>'[3]Расчет тарифа на потери '!C23</f>
        <v>1326.3042254987101</v>
      </c>
      <c r="K13" s="95">
        <f>'[3]Расчет тарифа на потери '!D23</f>
        <v>703.5463207050951</v>
      </c>
      <c r="L13" s="96">
        <f>M13+N13</f>
        <v>1524.2059355925721</v>
      </c>
      <c r="M13" s="96">
        <f>J13*E13</f>
        <v>1063.404201920356</v>
      </c>
      <c r="N13" s="96">
        <f>K13*H13</f>
        <v>460.8017336722162</v>
      </c>
      <c r="O13" s="88"/>
      <c r="P13" s="88"/>
      <c r="Q13" s="88"/>
      <c r="R13" s="89"/>
      <c r="S13" s="90"/>
      <c r="T13" s="90"/>
      <c r="U13" s="90"/>
      <c r="V13" s="90"/>
      <c r="W13" s="90"/>
      <c r="X13" s="90"/>
      <c r="Y13" s="89"/>
      <c r="Z13" s="91"/>
      <c r="AA13" s="88"/>
    </row>
    <row r="14" spans="1:27" ht="17.25" customHeight="1">
      <c r="A14" s="77"/>
      <c r="B14" s="92" t="s">
        <v>53</v>
      </c>
      <c r="C14" s="93"/>
      <c r="D14" s="82"/>
      <c r="E14" s="83">
        <v>16.59</v>
      </c>
      <c r="F14" s="82"/>
      <c r="G14" s="84"/>
      <c r="H14" s="83">
        <v>15.99</v>
      </c>
      <c r="I14" s="94"/>
      <c r="J14" s="98">
        <f>'[3]Расчет тарифа на потери '!C31</f>
        <v>4177.75155994436</v>
      </c>
      <c r="K14" s="98">
        <f>'[3]Расчет тарифа на потери '!D31</f>
        <v>4292.856288796879</v>
      </c>
      <c r="L14" s="96">
        <f>M14+N14</f>
        <v>137951.67043733905</v>
      </c>
      <c r="M14" s="96">
        <f>J14*E14</f>
        <v>69308.89837947694</v>
      </c>
      <c r="N14" s="96">
        <f>K14*H14</f>
        <v>68642.7720578621</v>
      </c>
      <c r="O14" s="88"/>
      <c r="P14" s="88"/>
      <c r="Q14" s="88"/>
      <c r="R14" s="89"/>
      <c r="S14" s="90"/>
      <c r="T14" s="90"/>
      <c r="U14" s="90"/>
      <c r="V14" s="90"/>
      <c r="W14" s="90"/>
      <c r="X14" s="90"/>
      <c r="Y14" s="89"/>
      <c r="Z14" s="91"/>
      <c r="AA14" s="88"/>
    </row>
    <row r="15" spans="1:27" ht="67.5" customHeight="1">
      <c r="A15" s="77" t="s">
        <v>54</v>
      </c>
      <c r="B15" s="81" t="s">
        <v>55</v>
      </c>
      <c r="C15" s="82">
        <f>869829.34/1000*0.89</f>
        <v>774.1481126</v>
      </c>
      <c r="D15" s="83">
        <v>470.92447808232</v>
      </c>
      <c r="E15" s="84">
        <f>E17+E18</f>
        <v>8.0803</v>
      </c>
      <c r="F15" s="82">
        <f>C15</f>
        <v>774.1481126</v>
      </c>
      <c r="G15" s="83">
        <v>480.912468975134</v>
      </c>
      <c r="H15" s="84">
        <f>H17+H18</f>
        <v>7.2811</v>
      </c>
      <c r="I15" s="94">
        <v>347244.67</v>
      </c>
      <c r="J15" s="85">
        <f>(J17*E17+J18*E18)/E15</f>
        <v>1424.367232920038</v>
      </c>
      <c r="K15" s="85">
        <f>(K17*H17+K18*H18)/H15</f>
        <v>818.6437389422349</v>
      </c>
      <c r="L15" s="85">
        <f>L17+L18</f>
        <v>17469.94147977609</v>
      </c>
      <c r="M15" s="95">
        <f>M17+M18</f>
        <v>11509.314552163783</v>
      </c>
      <c r="N15" s="95">
        <f>N17+N18</f>
        <v>5960.626927612307</v>
      </c>
      <c r="O15" s="88"/>
      <c r="P15" s="88"/>
      <c r="Q15" s="88"/>
      <c r="R15" s="89"/>
      <c r="S15" s="90"/>
      <c r="T15" s="90"/>
      <c r="U15" s="90"/>
      <c r="V15" s="90"/>
      <c r="W15" s="90"/>
      <c r="X15" s="90"/>
      <c r="Y15" s="89"/>
      <c r="Z15" s="91"/>
      <c r="AA15" s="88"/>
    </row>
    <row r="16" spans="1:27" ht="17.25" customHeight="1">
      <c r="A16" s="99"/>
      <c r="B16" s="92" t="s">
        <v>24</v>
      </c>
      <c r="C16" s="93"/>
      <c r="D16" s="83"/>
      <c r="E16" s="84"/>
      <c r="F16" s="82"/>
      <c r="G16" s="84"/>
      <c r="H16" s="84"/>
      <c r="I16" s="94"/>
      <c r="J16" s="98"/>
      <c r="K16" s="98"/>
      <c r="L16" s="95"/>
      <c r="M16" s="95"/>
      <c r="N16" s="95"/>
      <c r="O16" s="88"/>
      <c r="P16" s="88"/>
      <c r="Q16" s="88"/>
      <c r="R16" s="89"/>
      <c r="S16" s="90"/>
      <c r="T16" s="90"/>
      <c r="U16" s="90"/>
      <c r="V16" s="90"/>
      <c r="W16" s="90"/>
      <c r="X16" s="90"/>
      <c r="Y16" s="89"/>
      <c r="Z16" s="91"/>
      <c r="AA16" s="88"/>
    </row>
    <row r="17" spans="1:27" ht="13.5" customHeight="1">
      <c r="A17" s="99"/>
      <c r="B17" s="92" t="s">
        <v>51</v>
      </c>
      <c r="C17" s="93"/>
      <c r="D17" s="83"/>
      <c r="E17" s="83">
        <v>0.73774</v>
      </c>
      <c r="F17" s="82"/>
      <c r="G17" s="84"/>
      <c r="H17" s="83">
        <v>0.69061</v>
      </c>
      <c r="I17" s="94"/>
      <c r="J17" s="98">
        <f>'[3]Расчет тарифа на потери '!C7</f>
        <v>1478.438951614097</v>
      </c>
      <c r="K17" s="98">
        <f>'[3]Расчет тарифа на потери '!D7</f>
        <v>1009.4147603022047</v>
      </c>
      <c r="L17" s="95">
        <f>M17+N17</f>
        <v>1787.8154797760894</v>
      </c>
      <c r="M17" s="95">
        <f>J17*E17</f>
        <v>1090.7035521637838</v>
      </c>
      <c r="N17" s="95">
        <f>K17*H17</f>
        <v>697.1119276123055</v>
      </c>
      <c r="O17" s="88"/>
      <c r="P17" s="88"/>
      <c r="Q17" s="88"/>
      <c r="R17" s="89"/>
      <c r="S17" s="90"/>
      <c r="T17" s="90"/>
      <c r="U17" s="90"/>
      <c r="V17" s="90"/>
      <c r="W17" s="90"/>
      <c r="X17" s="90"/>
      <c r="Y17" s="89"/>
      <c r="Z17" s="91"/>
      <c r="AA17" s="88"/>
    </row>
    <row r="18" spans="1:27" ht="13.5" customHeight="1">
      <c r="A18" s="99"/>
      <c r="B18" s="92" t="s">
        <v>56</v>
      </c>
      <c r="C18" s="93"/>
      <c r="D18" s="83"/>
      <c r="E18" s="83">
        <v>7.34256</v>
      </c>
      <c r="F18" s="82"/>
      <c r="G18" s="84"/>
      <c r="H18" s="83">
        <v>6.59049</v>
      </c>
      <c r="I18" s="94"/>
      <c r="J18" s="98">
        <f>'[3]Расчет тарифа на потери '!C15</f>
        <v>1418.9344043494366</v>
      </c>
      <c r="K18" s="98">
        <f>'[3]Расчет тарифа на потери '!D15</f>
        <v>798.6530591807287</v>
      </c>
      <c r="L18" s="95">
        <f>M18+N18</f>
        <v>15682.126</v>
      </c>
      <c r="M18" s="95">
        <f>J18*E18</f>
        <v>10418.610999999999</v>
      </c>
      <c r="N18" s="95">
        <f>K18*H18</f>
        <v>5263.515000000001</v>
      </c>
      <c r="O18" s="88"/>
      <c r="P18" s="88"/>
      <c r="Q18" s="88"/>
      <c r="R18" s="89"/>
      <c r="S18" s="90"/>
      <c r="T18" s="90"/>
      <c r="U18" s="90"/>
      <c r="V18" s="90"/>
      <c r="W18" s="90"/>
      <c r="X18" s="90"/>
      <c r="Y18" s="89"/>
      <c r="Z18" s="91"/>
      <c r="AA18" s="88"/>
    </row>
    <row r="19" spans="1:27" ht="42.75" customHeight="1">
      <c r="A19" s="77" t="s">
        <v>57</v>
      </c>
      <c r="B19" s="100" t="s">
        <v>58</v>
      </c>
      <c r="C19" s="82">
        <f>21255.52/1000*0.89</f>
        <v>18.9174128</v>
      </c>
      <c r="D19" s="83">
        <v>4.11402471239474</v>
      </c>
      <c r="E19" s="83">
        <f>E21</f>
        <v>1.5648</v>
      </c>
      <c r="F19" s="82">
        <f>C19</f>
        <v>18.9174128</v>
      </c>
      <c r="G19" s="83">
        <v>3.58928548327867</v>
      </c>
      <c r="H19" s="83">
        <f>H21</f>
        <v>1.3248</v>
      </c>
      <c r="I19" s="94">
        <f>334423.7-'[3]прил 3'!E25</f>
        <v>328874.50140034215</v>
      </c>
      <c r="J19" s="101">
        <f>J21*E21/E19</f>
        <v>1478.438951614097</v>
      </c>
      <c r="K19" s="101">
        <f>K21*H21/H19</f>
        <v>1009.4147603022049</v>
      </c>
      <c r="L19" s="85">
        <f>M19+N19</f>
        <v>3650.7339459341</v>
      </c>
      <c r="M19" s="95">
        <f>M21</f>
        <v>2313.461271485739</v>
      </c>
      <c r="N19" s="95">
        <f>N21</f>
        <v>1337.272674448361</v>
      </c>
      <c r="O19" s="88"/>
      <c r="P19" s="88"/>
      <c r="Q19" s="88"/>
      <c r="R19" s="89"/>
      <c r="S19" s="90"/>
      <c r="T19" s="90"/>
      <c r="U19" s="90"/>
      <c r="V19" s="90"/>
      <c r="W19" s="90"/>
      <c r="X19" s="90"/>
      <c r="Y19" s="89"/>
      <c r="Z19" s="91"/>
      <c r="AA19" s="88"/>
    </row>
    <row r="20" spans="1:27" ht="17.25" customHeight="1">
      <c r="A20" s="99"/>
      <c r="B20" s="92" t="s">
        <v>24</v>
      </c>
      <c r="C20" s="82"/>
      <c r="D20" s="83"/>
      <c r="E20" s="83"/>
      <c r="F20" s="82"/>
      <c r="G20" s="83"/>
      <c r="H20" s="83"/>
      <c r="I20" s="94"/>
      <c r="J20" s="98"/>
      <c r="K20" s="98"/>
      <c r="L20" s="95"/>
      <c r="M20" s="95"/>
      <c r="N20" s="95"/>
      <c r="O20" s="88"/>
      <c r="P20" s="88"/>
      <c r="Q20" s="88"/>
      <c r="R20" s="89"/>
      <c r="S20" s="90"/>
      <c r="T20" s="90"/>
      <c r="U20" s="90"/>
      <c r="V20" s="90"/>
      <c r="W20" s="90"/>
      <c r="X20" s="90"/>
      <c r="Y20" s="89"/>
      <c r="Z20" s="91"/>
      <c r="AA20" s="88"/>
    </row>
    <row r="21" spans="1:27" ht="17.25" customHeight="1">
      <c r="A21" s="99"/>
      <c r="B21" s="92" t="s">
        <v>51</v>
      </c>
      <c r="C21" s="82"/>
      <c r="D21" s="83"/>
      <c r="E21" s="83">
        <v>1.5648</v>
      </c>
      <c r="F21" s="82"/>
      <c r="G21" s="83"/>
      <c r="H21" s="83">
        <v>1.3248</v>
      </c>
      <c r="I21" s="94"/>
      <c r="J21" s="98">
        <f>'[3]Расчет тарифа на потери '!C7</f>
        <v>1478.438951614097</v>
      </c>
      <c r="K21" s="98">
        <f>'[3]Расчет тарифа на потери '!D7</f>
        <v>1009.4147603022047</v>
      </c>
      <c r="L21" s="95">
        <f>M21+N21</f>
        <v>3650.7339459341</v>
      </c>
      <c r="M21" s="95">
        <f>J21*E21</f>
        <v>2313.461271485739</v>
      </c>
      <c r="N21" s="95">
        <f>K21*H21</f>
        <v>1337.272674448361</v>
      </c>
      <c r="O21" s="88"/>
      <c r="P21" s="88"/>
      <c r="Q21" s="88"/>
      <c r="R21" s="89"/>
      <c r="S21" s="90"/>
      <c r="T21" s="90"/>
      <c r="U21" s="90"/>
      <c r="V21" s="90"/>
      <c r="W21" s="90"/>
      <c r="X21" s="90"/>
      <c r="Y21" s="89"/>
      <c r="Z21" s="91"/>
      <c r="AA21" s="88"/>
    </row>
    <row r="22" spans="1:27" ht="52.5" customHeight="1">
      <c r="A22" s="77" t="s">
        <v>59</v>
      </c>
      <c r="B22" s="100" t="s">
        <v>60</v>
      </c>
      <c r="C22" s="82">
        <f>592640/1000*0.89</f>
        <v>527.4496</v>
      </c>
      <c r="D22" s="83">
        <f>326.98044152654</f>
        <v>326.98044152654</v>
      </c>
      <c r="E22" s="84">
        <f>E24+E25</f>
        <v>60.5697</v>
      </c>
      <c r="F22" s="82">
        <f>C22</f>
        <v>527.4496</v>
      </c>
      <c r="G22" s="83">
        <f>296.49641859155</f>
        <v>296.49641859155</v>
      </c>
      <c r="H22" s="84">
        <f>H24+H25</f>
        <v>56.3418</v>
      </c>
      <c r="I22" s="94">
        <f>332828.29</f>
        <v>332828.29</v>
      </c>
      <c r="J22" s="101">
        <f>(J24*E24+J25*E25)/E22</f>
        <v>1326.4135862182623</v>
      </c>
      <c r="K22" s="101">
        <f>(K24*H24+K25*H25)/H22</f>
        <v>704.8644879595771</v>
      </c>
      <c r="L22" s="85">
        <f>M22+N22</f>
        <v>120053.80700088518</v>
      </c>
      <c r="M22" s="95">
        <f>M24+M25</f>
        <v>80340.47299316428</v>
      </c>
      <c r="N22" s="95">
        <f>N24+N25</f>
        <v>39713.3340077209</v>
      </c>
      <c r="O22" s="88"/>
      <c r="P22" s="88"/>
      <c r="Q22" s="88"/>
      <c r="R22" s="89"/>
      <c r="S22" s="90"/>
      <c r="T22" s="90"/>
      <c r="U22" s="90"/>
      <c r="V22" s="90"/>
      <c r="W22" s="90"/>
      <c r="X22" s="90"/>
      <c r="Y22" s="89"/>
      <c r="Z22" s="91"/>
      <c r="AA22" s="88"/>
    </row>
    <row r="23" spans="1:27" ht="17.25" customHeight="1">
      <c r="A23" s="99"/>
      <c r="B23" s="92" t="s">
        <v>24</v>
      </c>
      <c r="C23" s="82"/>
      <c r="D23" s="83"/>
      <c r="E23" s="84"/>
      <c r="F23" s="82"/>
      <c r="G23" s="84"/>
      <c r="H23" s="84"/>
      <c r="I23" s="94"/>
      <c r="J23" s="98"/>
      <c r="K23" s="98"/>
      <c r="L23" s="96"/>
      <c r="M23" s="95"/>
      <c r="N23" s="95"/>
      <c r="O23" s="88"/>
      <c r="P23" s="88"/>
      <c r="Q23" s="88"/>
      <c r="R23" s="89"/>
      <c r="S23" s="90"/>
      <c r="T23" s="90"/>
      <c r="U23" s="90"/>
      <c r="V23" s="90"/>
      <c r="W23" s="90"/>
      <c r="X23" s="90"/>
      <c r="Y23" s="89"/>
      <c r="Z23" s="91"/>
      <c r="AA23" s="88"/>
    </row>
    <row r="24" spans="1:27" ht="17.25" customHeight="1">
      <c r="A24" s="99"/>
      <c r="B24" s="92" t="s">
        <v>51</v>
      </c>
      <c r="C24" s="82"/>
      <c r="D24" s="83"/>
      <c r="E24" s="83">
        <v>0.04354</v>
      </c>
      <c r="F24" s="82"/>
      <c r="G24" s="84"/>
      <c r="H24" s="83">
        <v>0.24281</v>
      </c>
      <c r="I24" s="94"/>
      <c r="J24" s="98">
        <f>'[3]Расчет тарифа на потери '!C7</f>
        <v>1478.438951614097</v>
      </c>
      <c r="K24" s="98">
        <f>'[3]Расчет тарифа на потери '!D7</f>
        <v>1009.4147603022047</v>
      </c>
      <c r="L24" s="96">
        <f>M24+N24</f>
        <v>309.4672299022561</v>
      </c>
      <c r="M24" s="95">
        <f>J24*E24</f>
        <v>64.37123195327779</v>
      </c>
      <c r="N24" s="95">
        <f>K24*H24</f>
        <v>245.09599794897832</v>
      </c>
      <c r="O24" s="88"/>
      <c r="P24" s="88"/>
      <c r="Q24" s="88"/>
      <c r="R24" s="89"/>
      <c r="S24" s="90"/>
      <c r="T24" s="90"/>
      <c r="U24" s="90"/>
      <c r="V24" s="90"/>
      <c r="W24" s="90"/>
      <c r="X24" s="90"/>
      <c r="Y24" s="89"/>
      <c r="Z24" s="91"/>
      <c r="AA24" s="88"/>
    </row>
    <row r="25" spans="1:27" ht="17.25" customHeight="1">
      <c r="A25" s="99"/>
      <c r="B25" s="92" t="s">
        <v>52</v>
      </c>
      <c r="C25" s="82"/>
      <c r="D25" s="83"/>
      <c r="E25" s="83">
        <v>60.52616</v>
      </c>
      <c r="F25" s="82"/>
      <c r="G25" s="84"/>
      <c r="H25" s="83">
        <v>56.09899</v>
      </c>
      <c r="I25" s="94"/>
      <c r="J25" s="98">
        <f>'[3]Расчет тарифа на потери '!C23</f>
        <v>1326.3042254987101</v>
      </c>
      <c r="K25" s="98">
        <f>'[3]Расчет тарифа на потери '!D23</f>
        <v>703.5463207050951</v>
      </c>
      <c r="L25" s="96">
        <f>M25+N25</f>
        <v>119744.33977098292</v>
      </c>
      <c r="M25" s="95">
        <f>J25*E25</f>
        <v>80276.101761211</v>
      </c>
      <c r="N25" s="95">
        <f>K25*H25</f>
        <v>39468.23800977192</v>
      </c>
      <c r="O25" s="88"/>
      <c r="P25" s="88"/>
      <c r="Q25" s="88"/>
      <c r="R25" s="89"/>
      <c r="S25" s="90"/>
      <c r="T25" s="90"/>
      <c r="U25" s="90"/>
      <c r="V25" s="90"/>
      <c r="W25" s="90"/>
      <c r="X25" s="90"/>
      <c r="Y25" s="89"/>
      <c r="Z25" s="91"/>
      <c r="AA25" s="88"/>
    </row>
    <row r="26" spans="1:27" ht="40.5" customHeight="1">
      <c r="A26" s="77" t="s">
        <v>61</v>
      </c>
      <c r="B26" s="100" t="s">
        <v>62</v>
      </c>
      <c r="C26" s="82">
        <f>1111.1/1000*0.89</f>
        <v>0.988879</v>
      </c>
      <c r="D26" s="83">
        <v>11.1678812169937</v>
      </c>
      <c r="E26" s="84">
        <f>E28</f>
        <v>2.7232</v>
      </c>
      <c r="F26" s="82">
        <f>C26</f>
        <v>0.988879</v>
      </c>
      <c r="G26" s="83">
        <v>11.6532088208452</v>
      </c>
      <c r="H26" s="84">
        <f>H28</f>
        <v>2.5472</v>
      </c>
      <c r="I26" s="85">
        <v>61903.23</v>
      </c>
      <c r="J26" s="85">
        <f>J28*E28/E26</f>
        <v>789.659676083159</v>
      </c>
      <c r="K26" s="85">
        <f>K28*H28/H26</f>
        <v>872.2705834990157</v>
      </c>
      <c r="L26" s="85">
        <f>M26+N26</f>
        <v>4372.248860198351</v>
      </c>
      <c r="M26" s="86">
        <f>M28</f>
        <v>2150.4012299096585</v>
      </c>
      <c r="N26" s="86">
        <f>N28</f>
        <v>2221.847630288693</v>
      </c>
      <c r="O26" s="87"/>
      <c r="P26" s="87"/>
      <c r="Q26" s="88"/>
      <c r="R26" s="89"/>
      <c r="S26" s="90"/>
      <c r="T26" s="90"/>
      <c r="U26" s="90"/>
      <c r="V26" s="90"/>
      <c r="W26" s="90"/>
      <c r="X26" s="90"/>
      <c r="Y26" s="89"/>
      <c r="Z26" s="91"/>
      <c r="AA26" s="88"/>
    </row>
    <row r="27" spans="1:27" ht="13.5" customHeight="1">
      <c r="A27" s="99"/>
      <c r="B27" s="102" t="s">
        <v>24</v>
      </c>
      <c r="C27" s="82"/>
      <c r="D27" s="83"/>
      <c r="E27" s="84"/>
      <c r="F27" s="82"/>
      <c r="G27" s="84"/>
      <c r="H27" s="84"/>
      <c r="I27" s="94"/>
      <c r="J27" s="95"/>
      <c r="K27" s="95"/>
      <c r="L27" s="96"/>
      <c r="M27" s="96"/>
      <c r="N27" s="96"/>
      <c r="O27" s="87"/>
      <c r="P27" s="87"/>
      <c r="Q27" s="88"/>
      <c r="R27" s="89"/>
      <c r="S27" s="90"/>
      <c r="T27" s="90"/>
      <c r="U27" s="90"/>
      <c r="V27" s="90"/>
      <c r="W27" s="90"/>
      <c r="X27" s="90"/>
      <c r="Y27" s="89"/>
      <c r="Z27" s="91"/>
      <c r="AA27" s="88"/>
    </row>
    <row r="28" spans="1:27" ht="15" customHeight="1">
      <c r="A28" s="99"/>
      <c r="B28" s="92" t="s">
        <v>63</v>
      </c>
      <c r="C28" s="82"/>
      <c r="D28" s="83"/>
      <c r="E28" s="83">
        <v>2.7232</v>
      </c>
      <c r="F28" s="82"/>
      <c r="G28" s="84"/>
      <c r="H28" s="83">
        <v>2.5472</v>
      </c>
      <c r="I28" s="94"/>
      <c r="J28" s="95">
        <f>'[3]Расчет тарифа на потери '!C37</f>
        <v>789.6596760831591</v>
      </c>
      <c r="K28" s="95">
        <f>'[3]Расчет тарифа на потери '!D37</f>
        <v>872.2705834990157</v>
      </c>
      <c r="L28" s="96">
        <f>M28+N28</f>
        <v>4372.248860198351</v>
      </c>
      <c r="M28" s="96">
        <f>J28*E28</f>
        <v>2150.4012299096585</v>
      </c>
      <c r="N28" s="96">
        <f>K28*H28</f>
        <v>2221.847630288693</v>
      </c>
      <c r="O28" s="103"/>
      <c r="P28" s="87"/>
      <c r="Q28" s="104"/>
      <c r="R28" s="89"/>
      <c r="S28" s="90"/>
      <c r="T28" s="90"/>
      <c r="U28" s="90"/>
      <c r="V28" s="90"/>
      <c r="W28" s="90"/>
      <c r="X28" s="90"/>
      <c r="Y28" s="89"/>
      <c r="Z28" s="91"/>
      <c r="AA28" s="88"/>
    </row>
    <row r="29" spans="1:27" ht="54.75" customHeight="1">
      <c r="A29" s="77" t="s">
        <v>64</v>
      </c>
      <c r="B29" s="100" t="s">
        <v>65</v>
      </c>
      <c r="C29" s="82">
        <f>62933/1000*0.89</f>
        <v>56.01037</v>
      </c>
      <c r="D29" s="83">
        <v>15.7400083077551</v>
      </c>
      <c r="E29" s="84">
        <v>0</v>
      </c>
      <c r="F29" s="82">
        <f>C29</f>
        <v>56.01037</v>
      </c>
      <c r="G29" s="83">
        <v>15.0753727202041</v>
      </c>
      <c r="H29" s="84">
        <v>0</v>
      </c>
      <c r="I29" s="94">
        <v>57134.24</v>
      </c>
      <c r="J29" s="85">
        <v>0</v>
      </c>
      <c r="K29" s="85">
        <v>0</v>
      </c>
      <c r="L29" s="85">
        <f>M29+N29</f>
        <v>0</v>
      </c>
      <c r="M29" s="86">
        <f>M31</f>
        <v>0</v>
      </c>
      <c r="N29" s="86">
        <f>N31</f>
        <v>0</v>
      </c>
      <c r="O29" s="88"/>
      <c r="P29" s="88"/>
      <c r="Q29" s="88"/>
      <c r="R29" s="89"/>
      <c r="S29" s="90"/>
      <c r="T29" s="90"/>
      <c r="U29" s="90"/>
      <c r="V29" s="90"/>
      <c r="W29" s="90"/>
      <c r="X29" s="90"/>
      <c r="Y29" s="89"/>
      <c r="Z29" s="91"/>
      <c r="AA29" s="88"/>
    </row>
    <row r="30" spans="1:16" ht="15" customHeight="1" hidden="1">
      <c r="A30" s="99"/>
      <c r="B30" s="92" t="s">
        <v>24</v>
      </c>
      <c r="C30" s="82"/>
      <c r="D30" s="83"/>
      <c r="E30" s="84"/>
      <c r="F30" s="82"/>
      <c r="G30" s="105"/>
      <c r="H30" s="105"/>
      <c r="I30" s="85"/>
      <c r="J30" s="95"/>
      <c r="K30" s="95"/>
      <c r="L30" s="86"/>
      <c r="M30" s="86"/>
      <c r="N30" s="86"/>
      <c r="O30" s="87"/>
      <c r="P30" s="87"/>
    </row>
    <row r="31" spans="1:16" ht="13.5" hidden="1">
      <c r="A31" s="99"/>
      <c r="B31" s="92" t="s">
        <v>52</v>
      </c>
      <c r="C31" s="82"/>
      <c r="D31" s="83"/>
      <c r="E31" s="83">
        <v>0</v>
      </c>
      <c r="F31" s="82"/>
      <c r="G31" s="105"/>
      <c r="H31" s="82">
        <v>0</v>
      </c>
      <c r="I31" s="94"/>
      <c r="J31" s="95">
        <f>'[3]Расчет тарифа на потери '!C23</f>
        <v>1326.3042254987101</v>
      </c>
      <c r="K31" s="95">
        <f>'[3]Расчет тарифа на потери '!D23</f>
        <v>703.5463207050951</v>
      </c>
      <c r="L31" s="86">
        <f>M31+N31</f>
        <v>0</v>
      </c>
      <c r="M31" s="86">
        <f>J31*E31</f>
        <v>0</v>
      </c>
      <c r="N31" s="86">
        <f>K31*H31</f>
        <v>0</v>
      </c>
      <c r="O31" s="87"/>
      <c r="P31" s="87"/>
    </row>
    <row r="32" spans="1:16" ht="38.25">
      <c r="A32" s="77" t="s">
        <v>66</v>
      </c>
      <c r="B32" s="81" t="s">
        <v>67</v>
      </c>
      <c r="C32" s="106">
        <f>13996.9361702128/1000*0.89</f>
        <v>12.457273191489392</v>
      </c>
      <c r="D32" s="83">
        <v>14.3795227464021</v>
      </c>
      <c r="E32" s="84">
        <f>E34+E35</f>
        <v>0.9672000000000001</v>
      </c>
      <c r="F32" s="82">
        <f>C32</f>
        <v>12.457273191489392</v>
      </c>
      <c r="G32" s="83">
        <v>11.3957064136274</v>
      </c>
      <c r="H32" s="84">
        <f>H34+H35</f>
        <v>0.7739</v>
      </c>
      <c r="I32" s="94">
        <v>10509.12</v>
      </c>
      <c r="J32" s="94">
        <f>(J34*E34+J35*E35)/E32</f>
        <v>1458.3871165384253</v>
      </c>
      <c r="K32" s="94">
        <f>(K34*H34+K35*H35)/H32</f>
        <v>966.4429913867955</v>
      </c>
      <c r="L32" s="85">
        <f>M32+N32</f>
        <v>2158.4822501502063</v>
      </c>
      <c r="M32" s="86">
        <f>M34+M35</f>
        <v>1410.552019115965</v>
      </c>
      <c r="N32" s="86">
        <f>N34+N35</f>
        <v>747.930231034241</v>
      </c>
      <c r="O32" s="87"/>
      <c r="P32" s="87"/>
    </row>
    <row r="33" spans="1:16" ht="14.25" customHeight="1">
      <c r="A33" s="99"/>
      <c r="B33" s="92" t="s">
        <v>24</v>
      </c>
      <c r="C33" s="93"/>
      <c r="D33" s="83"/>
      <c r="E33" s="84"/>
      <c r="F33" s="82"/>
      <c r="G33" s="84"/>
      <c r="H33" s="84"/>
      <c r="I33" s="94"/>
      <c r="J33" s="95"/>
      <c r="K33" s="95"/>
      <c r="L33" s="86"/>
      <c r="M33" s="86"/>
      <c r="N33" s="86"/>
      <c r="O33" s="87"/>
      <c r="P33" s="87"/>
    </row>
    <row r="34" spans="1:16" ht="15" customHeight="1">
      <c r="A34" s="99"/>
      <c r="B34" s="92" t="s">
        <v>51</v>
      </c>
      <c r="C34" s="93"/>
      <c r="D34" s="83"/>
      <c r="E34" s="83">
        <v>0.83972</v>
      </c>
      <c r="F34" s="82"/>
      <c r="G34" s="84"/>
      <c r="H34" s="83">
        <v>0.665174</v>
      </c>
      <c r="I34" s="85"/>
      <c r="J34" s="95">
        <f>'[3]Расчет тарифа на потери '!C7</f>
        <v>1478.438951614097</v>
      </c>
      <c r="K34" s="95">
        <f>'[3]Расчет тарифа на потери '!D7</f>
        <v>1009.4147603022047</v>
      </c>
      <c r="L34" s="86">
        <f>M34+N34</f>
        <v>1912.9112102186484</v>
      </c>
      <c r="M34" s="86">
        <f>J34*E34</f>
        <v>1241.4747564493896</v>
      </c>
      <c r="N34" s="86">
        <f>K34*H34</f>
        <v>671.4364537692588</v>
      </c>
      <c r="O34" s="87"/>
      <c r="P34" s="87"/>
    </row>
    <row r="35" spans="1:16" ht="14.25" customHeight="1">
      <c r="A35" s="99"/>
      <c r="B35" s="92" t="s">
        <v>52</v>
      </c>
      <c r="C35" s="93"/>
      <c r="D35" s="83"/>
      <c r="E35" s="83">
        <v>0.12748</v>
      </c>
      <c r="F35" s="82"/>
      <c r="G35" s="83"/>
      <c r="H35" s="83">
        <v>0.108726</v>
      </c>
      <c r="I35" s="94"/>
      <c r="J35" s="96">
        <f>'[3]Расчет тарифа на потери '!C23</f>
        <v>1326.3042254987101</v>
      </c>
      <c r="K35" s="96">
        <f>'[3]Расчет тарифа на потери '!D23</f>
        <v>703.5463207050951</v>
      </c>
      <c r="L35" s="86">
        <f>M35+N35</f>
        <v>245.57103993155778</v>
      </c>
      <c r="M35" s="86">
        <f>J35*E35</f>
        <v>169.0772626665756</v>
      </c>
      <c r="N35" s="86">
        <f>K35*H35</f>
        <v>76.49377726498217</v>
      </c>
      <c r="O35" s="87"/>
      <c r="P35" s="87"/>
    </row>
    <row r="36" spans="1:14" ht="13.5">
      <c r="A36" s="107"/>
      <c r="B36" s="108"/>
      <c r="C36" s="109"/>
      <c r="D36" s="110"/>
      <c r="E36" s="110"/>
      <c r="F36" s="111"/>
      <c r="G36" s="112"/>
      <c r="H36" s="112"/>
      <c r="I36" s="113"/>
      <c r="J36" s="114"/>
      <c r="K36" s="114"/>
      <c r="L36" s="115"/>
      <c r="M36" s="115"/>
      <c r="N36" s="115"/>
    </row>
    <row r="37" spans="1:14" ht="13.5">
      <c r="A37" s="107"/>
      <c r="B37" s="108"/>
      <c r="C37" s="109"/>
      <c r="D37" s="110"/>
      <c r="E37" s="110"/>
      <c r="F37" s="111"/>
      <c r="G37" s="112"/>
      <c r="H37" s="112"/>
      <c r="I37" s="113"/>
      <c r="J37" s="114"/>
      <c r="K37" s="114"/>
      <c r="L37" s="115"/>
      <c r="M37" s="115"/>
      <c r="N37" s="115"/>
    </row>
    <row r="38" spans="3:16" ht="12.75">
      <c r="C38" s="116"/>
      <c r="D38" s="117">
        <f>D10+D22+D15+D26+D19+D32+D29</f>
        <v>1223.8478953929025</v>
      </c>
      <c r="E38" s="117">
        <f>E10+E22+E15+E26+E19+E32</f>
        <v>169.98539999999997</v>
      </c>
      <c r="F38" s="116"/>
      <c r="G38" s="117">
        <f>G10+G22+G15+G26+G19+G32+G29</f>
        <v>1155.9810645103123</v>
      </c>
      <c r="H38" s="117">
        <f>H10+H22+H15+H26+H19+H32</f>
        <v>153.27720000000002</v>
      </c>
      <c r="I38" s="118">
        <f>SUM(I10:I32)</f>
        <v>2788279.5814003423</v>
      </c>
      <c r="L38" s="119">
        <f>L10+L15+L19+L22+L26+L29+L32</f>
        <v>472524.17038573185</v>
      </c>
      <c r="M38" s="119">
        <f>M10+M15+M19+M22+M26+M29+M32</f>
        <v>284432.5298162065</v>
      </c>
      <c r="N38" s="119">
        <f>N10+N15+N19+N22+N26+N29+N32</f>
        <v>188091.64056952533</v>
      </c>
      <c r="O38" s="119"/>
      <c r="P38" s="119"/>
    </row>
    <row r="39" spans="4:14" ht="12.75">
      <c r="D39" s="116"/>
      <c r="E39" s="116"/>
      <c r="F39" s="116"/>
      <c r="G39" s="120"/>
      <c r="H39" s="116"/>
      <c r="I39" s="119">
        <f>I38+3467706.98+'[3]прил 3'!E25</f>
        <v>6261535.760000001</v>
      </c>
      <c r="L39" s="119">
        <f>L38+'[3]прил. 2 Котловая НВВ'!H39</f>
        <v>793307.4646951105</v>
      </c>
      <c r="M39" s="119">
        <f>M38+'[3]прил. 2 Котловая НВВ'!I39</f>
        <v>484284.3379041392</v>
      </c>
      <c r="N39" s="119">
        <f>N38+'[3]прил. 2 Котловая НВВ'!J39</f>
        <v>309023.12679097115</v>
      </c>
    </row>
    <row r="40" spans="3:12" ht="12.75">
      <c r="C40" s="139"/>
      <c r="D40" s="139"/>
      <c r="E40" s="139"/>
      <c r="F40" s="139"/>
      <c r="G40" s="117"/>
      <c r="H40" s="117"/>
      <c r="I40" s="119"/>
      <c r="L40" s="119"/>
    </row>
    <row r="41" spans="3:12" ht="12.75" customHeight="1">
      <c r="C41" s="103"/>
      <c r="D41" s="121"/>
      <c r="E41" s="140"/>
      <c r="F41" s="140"/>
      <c r="G41" s="116"/>
      <c r="H41" s="116"/>
      <c r="I41" s="119"/>
      <c r="J41" s="119"/>
      <c r="L41" s="119"/>
    </row>
    <row r="42" spans="3:12" ht="12.75">
      <c r="C42" s="103"/>
      <c r="D42" s="121"/>
      <c r="E42" s="140"/>
      <c r="F42" s="140"/>
      <c r="G42" s="116"/>
      <c r="H42" s="116"/>
      <c r="I42" s="119"/>
      <c r="L42" s="119"/>
    </row>
    <row r="43" spans="4:14" ht="12.75">
      <c r="D43" s="116"/>
      <c r="E43" s="116"/>
      <c r="F43" s="116"/>
      <c r="H43" s="116"/>
      <c r="L43" s="119"/>
      <c r="N43" s="118"/>
    </row>
    <row r="44" spans="4:14" ht="12.75">
      <c r="D44" s="116"/>
      <c r="E44" s="116"/>
      <c r="F44" s="116"/>
      <c r="H44" s="123"/>
      <c r="I44" s="119"/>
      <c r="N44" s="118"/>
    </row>
    <row r="45" spans="3:14" ht="12.75">
      <c r="C45" s="124"/>
      <c r="D45" s="124"/>
      <c r="E45" s="125"/>
      <c r="F45" s="124"/>
      <c r="G45" s="74"/>
      <c r="H45" s="125"/>
      <c r="I45" s="73"/>
      <c r="N45" s="119"/>
    </row>
    <row r="46" spans="3:8" ht="12.75">
      <c r="C46" s="103"/>
      <c r="D46" s="121"/>
      <c r="E46" s="126"/>
      <c r="F46" s="122"/>
      <c r="G46" s="119"/>
      <c r="H46" s="126"/>
    </row>
    <row r="47" spans="4:8" ht="12.75">
      <c r="D47" s="116"/>
      <c r="E47" s="116"/>
      <c r="F47" s="116"/>
      <c r="G47" s="119"/>
      <c r="H47" s="116"/>
    </row>
    <row r="48" spans="4:9" ht="12.75">
      <c r="D48" s="116"/>
      <c r="E48" s="104"/>
      <c r="F48" s="104"/>
      <c r="G48" s="127"/>
      <c r="H48" s="104"/>
      <c r="I48" s="128"/>
    </row>
    <row r="49" spans="4:9" ht="12.75">
      <c r="D49" s="116"/>
      <c r="E49" s="104"/>
      <c r="F49" s="104"/>
      <c r="G49" s="127"/>
      <c r="H49" s="104"/>
      <c r="I49" s="127"/>
    </row>
    <row r="50" spans="4:9" ht="12.75">
      <c r="D50" s="116"/>
      <c r="E50" s="104"/>
      <c r="F50" s="104"/>
      <c r="G50" s="104"/>
      <c r="H50" s="104"/>
      <c r="I50" s="127"/>
    </row>
    <row r="51" spans="4:9" ht="12.75">
      <c r="D51" s="116"/>
      <c r="E51" s="104"/>
      <c r="F51" s="104"/>
      <c r="G51" s="127"/>
      <c r="H51" s="127"/>
      <c r="I51" s="127"/>
    </row>
    <row r="52" spans="4:9" ht="12.75">
      <c r="D52" s="116"/>
      <c r="E52" s="104"/>
      <c r="F52" s="104"/>
      <c r="G52" s="127"/>
      <c r="H52" s="127"/>
      <c r="I52" s="127"/>
    </row>
    <row r="53" spans="4:9" ht="12.75">
      <c r="D53" s="116"/>
      <c r="E53" s="104"/>
      <c r="F53" s="104"/>
      <c r="G53" s="127"/>
      <c r="H53" s="127"/>
      <c r="I53" s="127"/>
    </row>
    <row r="54" spans="4:9" ht="12.75">
      <c r="D54" s="116"/>
      <c r="E54" s="104"/>
      <c r="F54" s="104"/>
      <c r="G54" s="127"/>
      <c r="H54" s="127"/>
      <c r="I54" s="127"/>
    </row>
    <row r="55" spans="4:9" ht="12.75">
      <c r="D55" s="116"/>
      <c r="E55" s="116"/>
      <c r="F55" s="116"/>
      <c r="G55" s="119"/>
      <c r="H55" s="119"/>
      <c r="I55" s="119"/>
    </row>
  </sheetData>
  <sheetProtection/>
  <mergeCells count="26">
    <mergeCell ref="C5:E6"/>
    <mergeCell ref="C7:C8"/>
    <mergeCell ref="F5:H6"/>
    <mergeCell ref="G7:G8"/>
    <mergeCell ref="H7:H8"/>
    <mergeCell ref="F7:F8"/>
    <mergeCell ref="C40:F40"/>
    <mergeCell ref="E41:F41"/>
    <mergeCell ref="E42:F42"/>
    <mergeCell ref="O7:O8"/>
    <mergeCell ref="D7:D8"/>
    <mergeCell ref="E7:E8"/>
    <mergeCell ref="I5:I8"/>
    <mergeCell ref="M7:M8"/>
    <mergeCell ref="O6:P6"/>
    <mergeCell ref="L7:L8"/>
    <mergeCell ref="I1:N1"/>
    <mergeCell ref="J5:K6"/>
    <mergeCell ref="P7:P8"/>
    <mergeCell ref="J7:J8"/>
    <mergeCell ref="K7:K8"/>
    <mergeCell ref="N7:N8"/>
    <mergeCell ref="L5:N6"/>
    <mergeCell ref="A3:N3"/>
    <mergeCell ref="A5:A8"/>
    <mergeCell ref="B5:B8"/>
  </mergeCells>
  <printOptions/>
  <pageMargins left="0.59" right="0.16" top="0.64" bottom="0.18" header="0.5" footer="0.18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B1">
      <selection activeCell="E25" sqref="E25"/>
    </sheetView>
  </sheetViews>
  <sheetFormatPr defaultColWidth="9.00390625" defaultRowHeight="12.75"/>
  <cols>
    <col min="1" max="1" width="4.125" style="0" hidden="1" customWidth="1"/>
    <col min="2" max="2" width="45.125" style="0" customWidth="1"/>
    <col min="3" max="3" width="13.125" style="0" customWidth="1"/>
    <col min="4" max="4" width="14.875" style="0" customWidth="1"/>
    <col min="5" max="5" width="13.75390625" style="0" customWidth="1"/>
    <col min="6" max="6" width="13.375" style="0" customWidth="1"/>
    <col min="7" max="7" width="15.125" style="0" customWidth="1"/>
    <col min="8" max="8" width="13.875" style="0" customWidth="1"/>
  </cols>
  <sheetData>
    <row r="1" spans="2:9" ht="27.75" customHeight="1">
      <c r="B1" s="144" t="s">
        <v>88</v>
      </c>
      <c r="C1" s="145"/>
      <c r="D1" s="145"/>
      <c r="E1" s="145"/>
      <c r="F1" s="145"/>
      <c r="G1" s="145"/>
      <c r="H1" s="145"/>
      <c r="I1" s="129"/>
    </row>
    <row r="2" spans="2:9" ht="7.5" customHeight="1">
      <c r="B2" s="145"/>
      <c r="C2" s="145"/>
      <c r="D2" s="145"/>
      <c r="E2" s="145"/>
      <c r="F2" s="145"/>
      <c r="G2" s="145"/>
      <c r="H2" s="145"/>
      <c r="I2" s="2"/>
    </row>
    <row r="3" ht="3" customHeight="1"/>
    <row r="4" spans="2:8" ht="31.5" customHeight="1">
      <c r="B4" s="137" t="s">
        <v>69</v>
      </c>
      <c r="C4" s="138"/>
      <c r="D4" s="138"/>
      <c r="E4" s="138"/>
      <c r="F4" s="145"/>
      <c r="G4" s="145"/>
      <c r="H4" s="145"/>
    </row>
    <row r="5" spans="2:8" ht="10.5" customHeight="1">
      <c r="B5" s="138"/>
      <c r="C5" s="138"/>
      <c r="D5" s="138"/>
      <c r="E5" s="138"/>
      <c r="F5" s="145"/>
      <c r="G5" s="145"/>
      <c r="H5" s="145"/>
    </row>
    <row r="6" ht="6.75" customHeight="1"/>
    <row r="7" spans="2:8" ht="12.75" customHeight="1">
      <c r="B7" s="178" t="s">
        <v>70</v>
      </c>
      <c r="C7" s="146" t="s">
        <v>15</v>
      </c>
      <c r="D7" s="147"/>
      <c r="E7" s="148"/>
      <c r="F7" s="146" t="s">
        <v>20</v>
      </c>
      <c r="G7" s="147"/>
      <c r="H7" s="148"/>
    </row>
    <row r="8" spans="2:8" ht="12.75" customHeight="1">
      <c r="B8" s="179"/>
      <c r="C8" s="136" t="s">
        <v>71</v>
      </c>
      <c r="D8" s="136"/>
      <c r="E8" s="136" t="s">
        <v>72</v>
      </c>
      <c r="F8" s="136" t="s">
        <v>71</v>
      </c>
      <c r="G8" s="136"/>
      <c r="H8" s="136" t="s">
        <v>72</v>
      </c>
    </row>
    <row r="9" spans="2:8" ht="51">
      <c r="B9" s="179"/>
      <c r="C9" s="61" t="s">
        <v>73</v>
      </c>
      <c r="D9" s="61" t="s">
        <v>74</v>
      </c>
      <c r="E9" s="136"/>
      <c r="F9" s="61" t="s">
        <v>73</v>
      </c>
      <c r="G9" s="61" t="s">
        <v>74</v>
      </c>
      <c r="H9" s="136"/>
    </row>
    <row r="10" spans="2:8" ht="12.75">
      <c r="B10" s="180"/>
      <c r="C10" s="61" t="s">
        <v>82</v>
      </c>
      <c r="D10" s="61" t="s">
        <v>83</v>
      </c>
      <c r="E10" s="61" t="s">
        <v>84</v>
      </c>
      <c r="F10" s="61" t="s">
        <v>82</v>
      </c>
      <c r="G10" s="61" t="s">
        <v>83</v>
      </c>
      <c r="H10" s="61" t="s">
        <v>84</v>
      </c>
    </row>
    <row r="11" spans="2:8" ht="12.75">
      <c r="B11" s="130">
        <v>1</v>
      </c>
      <c r="C11" s="131">
        <v>2</v>
      </c>
      <c r="D11" s="132">
        <v>3</v>
      </c>
      <c r="E11" s="131">
        <v>4</v>
      </c>
      <c r="F11" s="132">
        <v>5</v>
      </c>
      <c r="G11" s="131">
        <v>6</v>
      </c>
      <c r="H11" s="132">
        <v>7</v>
      </c>
    </row>
    <row r="12" spans="2:8" ht="29.25" customHeight="1">
      <c r="B12" s="133" t="s">
        <v>75</v>
      </c>
      <c r="C12" s="134">
        <v>290920.87455344264</v>
      </c>
      <c r="D12" s="134">
        <v>490.6384946539329</v>
      </c>
      <c r="E12" s="135">
        <v>2.6583197617243823</v>
      </c>
      <c r="F12" s="134">
        <v>290920.87455344264</v>
      </c>
      <c r="G12" s="134">
        <v>409.99584888469366</v>
      </c>
      <c r="H12" s="135">
        <v>2.858776305774844</v>
      </c>
    </row>
    <row r="13" spans="2:8" ht="51">
      <c r="B13" s="133" t="s">
        <v>76</v>
      </c>
      <c r="C13" s="134">
        <v>37379.22415924693</v>
      </c>
      <c r="D13" s="134">
        <v>24.43983077505667</v>
      </c>
      <c r="E13" s="135">
        <v>0.39312386203845157</v>
      </c>
      <c r="F13" s="134">
        <v>37379.22415924693</v>
      </c>
      <c r="G13" s="134">
        <v>12.394411274706428</v>
      </c>
      <c r="H13" s="135">
        <v>0.37342130535795653</v>
      </c>
    </row>
    <row r="14" spans="2:8" ht="30.75" customHeight="1">
      <c r="B14" s="133" t="s">
        <v>77</v>
      </c>
      <c r="C14" s="134">
        <v>1448729.2073062183</v>
      </c>
      <c r="D14" s="134">
        <v>562.3352880005167</v>
      </c>
      <c r="E14" s="135">
        <v>40.53225822131549</v>
      </c>
      <c r="F14" s="134">
        <v>1448729.2073062183</v>
      </c>
      <c r="G14" s="134">
        <v>372.57350541724406</v>
      </c>
      <c r="H14" s="135">
        <v>46.185939833125495</v>
      </c>
    </row>
    <row r="15" spans="2:8" ht="44.25" customHeight="1">
      <c r="B15" s="133" t="s">
        <v>78</v>
      </c>
      <c r="C15" s="134">
        <v>61611.34163339966</v>
      </c>
      <c r="D15" s="134">
        <v>234.41983993662706</v>
      </c>
      <c r="E15" s="135">
        <v>0.8033420186227053</v>
      </c>
      <c r="F15" s="134">
        <v>61611.34163339966</v>
      </c>
      <c r="G15" s="134">
        <v>127.46126290997995</v>
      </c>
      <c r="H15" s="135">
        <v>0.7532601010496773</v>
      </c>
    </row>
    <row r="16" spans="2:8" ht="27.75" customHeight="1">
      <c r="B16" s="133" t="s">
        <v>79</v>
      </c>
      <c r="C16" s="134">
        <v>5216616.492007617</v>
      </c>
      <c r="D16" s="134">
        <v>192.55230138349629</v>
      </c>
      <c r="E16" s="135">
        <v>2.9640372767879812</v>
      </c>
      <c r="F16" s="134">
        <v>5216616.492007617</v>
      </c>
      <c r="G16" s="134">
        <v>190.66401919394627</v>
      </c>
      <c r="H16" s="135">
        <v>2.8467234338878553</v>
      </c>
    </row>
    <row r="17" spans="2:8" ht="42.75" customHeight="1">
      <c r="B17" s="133" t="s">
        <v>80</v>
      </c>
      <c r="C17" s="134">
        <v>85005.44928852757</v>
      </c>
      <c r="D17" s="134">
        <v>0</v>
      </c>
      <c r="E17" s="135">
        <v>1.8149367803017604</v>
      </c>
      <c r="F17" s="134">
        <v>85005.44928852757</v>
      </c>
      <c r="G17" s="134">
        <v>0</v>
      </c>
      <c r="H17" s="135">
        <v>1.8949528167694443</v>
      </c>
    </row>
    <row r="18" spans="2:8" ht="30" customHeight="1">
      <c r="B18" s="133" t="s">
        <v>81</v>
      </c>
      <c r="C18" s="134">
        <v>70301.09932872832</v>
      </c>
      <c r="D18" s="134">
        <v>98.09449478904988</v>
      </c>
      <c r="E18" s="135">
        <v>0.4635141330252871</v>
      </c>
      <c r="F18" s="134">
        <v>70301.09932872832</v>
      </c>
      <c r="G18" s="134">
        <v>65.63263424721427</v>
      </c>
      <c r="H18" s="135">
        <v>0.5267326142990351</v>
      </c>
    </row>
  </sheetData>
  <sheetProtection/>
  <mergeCells count="9">
    <mergeCell ref="B1:H2"/>
    <mergeCell ref="F7:H7"/>
    <mergeCell ref="F8:G8"/>
    <mergeCell ref="H8:H9"/>
    <mergeCell ref="B4:H5"/>
    <mergeCell ref="C8:D8"/>
    <mergeCell ref="E8:E9"/>
    <mergeCell ref="B7:B10"/>
    <mergeCell ref="C7:E7"/>
  </mergeCells>
  <printOptions/>
  <pageMargins left="0.52" right="0.16" top="0.62" bottom="0.57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Базанова</dc:creator>
  <cp:keywords/>
  <dc:description/>
  <cp:lastModifiedBy>Базанова</cp:lastModifiedBy>
  <cp:lastPrinted>2018-12-29T10:34:44Z</cp:lastPrinted>
  <dcterms:created xsi:type="dcterms:W3CDTF">2018-12-28T10:20:28Z</dcterms:created>
  <dcterms:modified xsi:type="dcterms:W3CDTF">2018-12-29T10:36:00Z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