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2780" activeTab="0"/>
  </bookViews>
  <sheets>
    <sheet name="Приложение 1" sheetId="1" r:id="rId1"/>
  </sheets>
  <definedNames>
    <definedName name="_xlnm.Print_Area" localSheetId="0">'Приложение 1'!$A$1:$K$101</definedName>
  </definedNames>
  <calcPr fullCalcOnLoad="1"/>
</workbook>
</file>

<file path=xl/sharedStrings.xml><?xml version="1.0" encoding="utf-8"?>
<sst xmlns="http://schemas.openxmlformats.org/spreadsheetml/2006/main" count="267" uniqueCount="146">
  <si>
    <t>№ п.п.</t>
  </si>
  <si>
    <t>Наименование</t>
  </si>
  <si>
    <t>Ед.изм.</t>
  </si>
  <si>
    <t>Утверждено</t>
  </si>
  <si>
    <t>Факт</t>
  </si>
  <si>
    <t>Долгосрочные параметры регулирования</t>
  </si>
  <si>
    <t>Базовый уровень подконтрольных расходов (ПР)</t>
  </si>
  <si>
    <t>тыс.руб.</t>
  </si>
  <si>
    <t>х</t>
  </si>
  <si>
    <t>-</t>
  </si>
  <si>
    <t>Индекс эффективности подконтрольных расходов (Хэф)</t>
  </si>
  <si>
    <t>%</t>
  </si>
  <si>
    <t>Коэффициент эластичности подконтрольных расходов по количеству активов (К эл)</t>
  </si>
  <si>
    <t>знач.</t>
  </si>
  <si>
    <t>Максимально возможная корректировка НВВ, с учетом достижения установленного уровня надежности и качества услуг, в соответствии с приказом ФСТ от 26.10.2010 №254-э/1, а именно:</t>
  </si>
  <si>
    <t xml:space="preserve">   в случае предоставления сетевой организацией недостоверных отчетных данных или их непредставления (со знаком  минус)</t>
  </si>
  <si>
    <t>от 0,5 до 3</t>
  </si>
  <si>
    <t xml:space="preserve">   при предоставлении сетевой организацией достоверных отчетных данных </t>
  </si>
  <si>
    <t>расчетное значение</t>
  </si>
  <si>
    <t>Величина технологического расхода</t>
  </si>
  <si>
    <t>млн. кВт.ч</t>
  </si>
  <si>
    <t>Уровень надежности и качества оказываемых услуг</t>
  </si>
  <si>
    <t>6.1.</t>
  </si>
  <si>
    <t>Показатель средней продолжительности прекращения передачи электрическолй энергии (Пп)</t>
  </si>
  <si>
    <t>6.2.</t>
  </si>
  <si>
    <t>Показатель уровня качества осуществляемого технологического присоединения (Птпр)</t>
  </si>
  <si>
    <t>6.3.</t>
  </si>
  <si>
    <t>Показатель уровня качества оказываемых услуг территориальных сетевых организаций (Птсо)</t>
  </si>
  <si>
    <t>Планируемые значения параметров расчета тарифов</t>
  </si>
  <si>
    <t>Индекс потребительских цен (ИПЦ)</t>
  </si>
  <si>
    <t>Количество активов (УЕ)</t>
  </si>
  <si>
    <t>Величина неподконтрольных расходов (НР)</t>
  </si>
  <si>
    <t>Величина мощности</t>
  </si>
  <si>
    <t>МВт</t>
  </si>
  <si>
    <t>Величина полезного отпуска электрической энергии</t>
  </si>
  <si>
    <t>млн.кВт.ч.</t>
  </si>
  <si>
    <t>Прогнозная цена (тариф) покупки потерь электрической энергии</t>
  </si>
  <si>
    <t>руб./МВт.ч.</t>
  </si>
  <si>
    <t>Расчетные показатели</t>
  </si>
  <si>
    <t>Доля подконтрольных расходов на МВт.ч.</t>
  </si>
  <si>
    <t>руб.МВт.ч.</t>
  </si>
  <si>
    <t>Проверка прибыли на капитальные вложения (не более 12 % от НВВ на содержание сетей)</t>
  </si>
  <si>
    <t xml:space="preserve">НВВ для расчета КВЛ </t>
  </si>
  <si>
    <t>Индекс изменения количества активов (ИКА)</t>
  </si>
  <si>
    <t>Подконтрольные расходы организации (ПР)</t>
  </si>
  <si>
    <t>Расходы на оплату труда</t>
  </si>
  <si>
    <t>Материалы</t>
  </si>
  <si>
    <t>Ремонт основных фондов</t>
  </si>
  <si>
    <t>Другие обоснованные подконтрольные расходы, в том числе:</t>
  </si>
  <si>
    <t>Работы и услуги производственного характера</t>
  </si>
  <si>
    <t>Обеспечение нормальных условий труда и техники безопасности</t>
  </si>
  <si>
    <t>4.4.</t>
  </si>
  <si>
    <t>Расходы на командировки</t>
  </si>
  <si>
    <t>Расходы на обучение персонала</t>
  </si>
  <si>
    <t>Расходы на страхование</t>
  </si>
  <si>
    <t>Расходы на услуги банков</t>
  </si>
  <si>
    <t>Прочие обоснованные подконтрольные расходы</t>
  </si>
  <si>
    <t>Итого ПР с учетом индексации:</t>
  </si>
  <si>
    <t>Неподконтрольные расходы организации (НР)</t>
  </si>
  <si>
    <t>Амортизация основных средств</t>
  </si>
  <si>
    <t>Отчисления на социальные нужды</t>
  </si>
  <si>
    <t>Расходы на оплату услуг организаций, осуществляющие регулируемые виды деятельности</t>
  </si>
  <si>
    <t>Плата за землю</t>
  </si>
  <si>
    <t>Транспортный налог</t>
  </si>
  <si>
    <t>Налог на имущество</t>
  </si>
  <si>
    <t>Плата за негативное воздействие на окружающую среду</t>
  </si>
  <si>
    <t>Налог на прибыль</t>
  </si>
  <si>
    <t>Плата за аренду имущества</t>
  </si>
  <si>
    <t>Итого НР:</t>
  </si>
  <si>
    <t xml:space="preserve">Корректировка необходимой валовой выручки </t>
  </si>
  <si>
    <t>Корректировка подконтрольных расходов</t>
  </si>
  <si>
    <t>Корректировка неподконтрольных расходов</t>
  </si>
  <si>
    <t xml:space="preserve">Корректировка НВВ с учетом изменения полезного отпуска и цен на электрическую энергию </t>
  </si>
  <si>
    <t xml:space="preserve">Корректировка НВВ в связи с изменением (неисполнением) инвестиционной программы </t>
  </si>
  <si>
    <t xml:space="preserve">Корректировка НВВ с учетом надежности и качества оказываемых услуг </t>
  </si>
  <si>
    <t>Подконтрольные расходы</t>
  </si>
  <si>
    <t>Неподконтрольные расходы</t>
  </si>
  <si>
    <t>Результаты деятельности организации до перехода к долгосрочному регулированию и в период долгосрочного регулирования</t>
  </si>
  <si>
    <t>x</t>
  </si>
  <si>
    <t xml:space="preserve">Общий коэффициент индексации подконтрольных расходов </t>
  </si>
  <si>
    <t>предложено ТСО</t>
  </si>
  <si>
    <t>Работы и услуги непроизводственного характера (услуги вневедомственной охраны)</t>
  </si>
  <si>
    <t xml:space="preserve">2014 год </t>
  </si>
  <si>
    <t>2015 год</t>
  </si>
  <si>
    <t>2016 год</t>
  </si>
  <si>
    <t>Ожид.</t>
  </si>
  <si>
    <t>Уверждено</t>
  </si>
  <si>
    <t>Расходы на оплату услуг ГАУ РК "Карельский центр СРМ"</t>
  </si>
  <si>
    <t>4.</t>
  </si>
  <si>
    <t>у.е.</t>
  </si>
  <si>
    <t>1.</t>
  </si>
  <si>
    <t>2.</t>
  </si>
  <si>
    <t>5.</t>
  </si>
  <si>
    <t>6.</t>
  </si>
  <si>
    <t>3.</t>
  </si>
  <si>
    <t>1.1.</t>
  </si>
  <si>
    <t>1.2.</t>
  </si>
  <si>
    <t>1.3.</t>
  </si>
  <si>
    <t>1.4.</t>
  </si>
  <si>
    <t>1.5.</t>
  </si>
  <si>
    <t xml:space="preserve">Необходимая валовая выручка (НВВ) организации на содержание электрических сетей </t>
  </si>
  <si>
    <t>4.1.</t>
  </si>
  <si>
    <t>4.2.</t>
  </si>
  <si>
    <t>4.3.</t>
  </si>
  <si>
    <t>4.5.</t>
  </si>
  <si>
    <t>4.6.</t>
  </si>
  <si>
    <t>4.7.</t>
  </si>
  <si>
    <t>4.8.</t>
  </si>
  <si>
    <t>5.2.</t>
  </si>
  <si>
    <t>Прочие обоснованные расходы из прибыли (на социальное развитие)</t>
  </si>
  <si>
    <t>Расходы на оплату услуг организаций, осуществляющих регулируемые виды деятельности</t>
  </si>
  <si>
    <t>Налоги и сборы, в том числе</t>
  </si>
  <si>
    <t>Капитальные вложения производственного характера из прибыли</t>
  </si>
  <si>
    <t>Расходы, связанные с компенсацией выпадающих доходов от льготого технологического присоединения, в том числе</t>
  </si>
  <si>
    <t xml:space="preserve"> за 2015 год, частично (в соответствии с протоколом заседания Правления Госкомитета РК по ценам и тарифам от 24.12.2014 № 260)</t>
  </si>
  <si>
    <t>7.</t>
  </si>
  <si>
    <t>7.1.</t>
  </si>
  <si>
    <t>7.2.</t>
  </si>
  <si>
    <t>Расходы на внедрение программы энергосбережения</t>
  </si>
  <si>
    <t>8.</t>
  </si>
  <si>
    <t>9.</t>
  </si>
  <si>
    <t>Прочие обоснованные неподконтрольные расходы, в том числе</t>
  </si>
  <si>
    <t>Расходы из прибыли на оплату процентов по кредитам</t>
  </si>
  <si>
    <t>10.</t>
  </si>
  <si>
    <t>11.</t>
  </si>
  <si>
    <t>на 2017 год</t>
  </si>
  <si>
    <t>за 2014 год</t>
  </si>
  <si>
    <t>2017 год</t>
  </si>
  <si>
    <t>Расходы на оплату услуг ПАО "ФСК ЕЭС"</t>
  </si>
  <si>
    <t>Недополученный доход по независящим прчинам за 2015 год</t>
  </si>
  <si>
    <t>Результаты деятельности регулируемой организации</t>
  </si>
  <si>
    <t>2.1.</t>
  </si>
  <si>
    <t>2.2.</t>
  </si>
  <si>
    <t>2.3.</t>
  </si>
  <si>
    <t>Расходы из прибыли (на социальное развитие)</t>
  </si>
  <si>
    <t>12.</t>
  </si>
  <si>
    <t>13.</t>
  </si>
  <si>
    <t>Расходы, связанные с предоставлением беспроцентной рассрочки по оплате технологического присоединения</t>
  </si>
  <si>
    <r>
      <t xml:space="preserve">Расходы по мероприятиям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последней мили</t>
    </r>
    <r>
      <rPr>
        <sz val="12"/>
        <rFont val="Arial"/>
        <family val="2"/>
      </rPr>
      <t>»</t>
    </r>
    <r>
      <rPr>
        <sz val="12"/>
        <rFont val="Times New Roman"/>
        <family val="1"/>
      </rPr>
      <t>, связанные с осуществлением технологического присоединения энергопринимающих устройств максимальной мощностью до 150 кВт включительно</t>
    </r>
  </si>
  <si>
    <t>2.4.</t>
  </si>
  <si>
    <t>Экономически обоснованные расходы, не учтенные при регулировании на 2015 год (в части оплаты ООО "Электросетевая компания. Карелия")</t>
  </si>
  <si>
    <t>Излишне полученные доходы (по судебным решениям с                                 АО "Прионежская сетевая компания" за 2013 год)</t>
  </si>
  <si>
    <t>Экономически обоснованные расходы за 2014 год (в части оплаты                                      АО "Прионежская сетевая компания")</t>
  </si>
  <si>
    <t>Итого корректировка НВВ:</t>
  </si>
  <si>
    <t>Необходимая валовая выручка на содержание электрических сетей                                           АО «Объединенные региональные электрические сети Петрозаводска» на 2017 год</t>
  </si>
  <si>
    <t>Приложение № 1 к протоколу  заседания Правления Государственного комитета Республики карелия по ценам и тарифам                                                        от 13.11.2017 № 75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</si>
</sst>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.0000"/>
    <numFmt numFmtId="173" formatCode="0.0"/>
    <numFmt numFmtId="174" formatCode="#,##0.000"/>
    <numFmt numFmtId="175" formatCode="0.0%"/>
    <numFmt numFmtId="176" formatCode="#,##0.00_ ;\-#,##0.00\ "/>
    <numFmt numFmtId="177" formatCode="#,##0.0"/>
    <numFmt numFmtId="178" formatCode="0.000"/>
    <numFmt numFmtId="179" formatCode="0.0000"/>
  </numFmts>
  <fonts count="30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 wrapText="1" shrinkToFit="1"/>
      <protection/>
    </xf>
    <xf numFmtId="0" fontId="1" fillId="0" borderId="11" xfId="0" applyFont="1" applyBorder="1" applyAlignment="1" applyProtection="1">
      <alignment horizontal="center" vertical="center" wrapText="1" shrinkToFit="1"/>
      <protection/>
    </xf>
    <xf numFmtId="0" fontId="1" fillId="0" borderId="0" xfId="0" applyFont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 wrapText="1" shrinkToFi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4" fontId="7" fillId="0" borderId="12" xfId="0" applyNumberFormat="1" applyFont="1" applyFill="1" applyBorder="1" applyAlignment="1" applyProtection="1">
      <alignment horizontal="center" vertical="center"/>
      <protection/>
    </xf>
    <xf numFmtId="10" fontId="7" fillId="0" borderId="13" xfId="0" applyNumberFormat="1" applyFont="1" applyFill="1" applyBorder="1" applyAlignment="1" applyProtection="1">
      <alignment horizontal="center" vertical="center"/>
      <protection/>
    </xf>
    <xf numFmtId="4" fontId="7" fillId="0" borderId="13" xfId="0" applyNumberFormat="1" applyFont="1" applyFill="1" applyBorder="1" applyAlignment="1" applyProtection="1">
      <alignment horizontal="center" vertical="center"/>
      <protection/>
    </xf>
    <xf numFmtId="2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4" xfId="0" applyNumberFormat="1" applyFont="1" applyFill="1" applyBorder="1" applyAlignment="1" applyProtection="1">
      <alignment horizontal="center" vertical="center"/>
      <protection/>
    </xf>
    <xf numFmtId="174" fontId="7" fillId="0" borderId="14" xfId="0" applyNumberFormat="1" applyFont="1" applyFill="1" applyBorder="1" applyAlignment="1" applyProtection="1">
      <alignment horizontal="center" vertical="center"/>
      <protection/>
    </xf>
    <xf numFmtId="4" fontId="8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left" vertical="center" wrapText="1" shrinkToFit="1"/>
      <protection/>
    </xf>
    <xf numFmtId="0" fontId="7" fillId="0" borderId="13" xfId="0" applyFont="1" applyFill="1" applyBorder="1" applyAlignment="1" applyProtection="1">
      <alignment horizontal="left" vertical="center" wrapText="1" shrinkToFit="1"/>
      <protection/>
    </xf>
    <xf numFmtId="0" fontId="7" fillId="0" borderId="14" xfId="0" applyFont="1" applyFill="1" applyBorder="1" applyAlignment="1" applyProtection="1">
      <alignment horizontal="left" vertical="center" wrapText="1" shrinkToFit="1"/>
      <protection/>
    </xf>
    <xf numFmtId="49" fontId="7" fillId="0" borderId="13" xfId="0" applyNumberFormat="1" applyFont="1" applyFill="1" applyBorder="1" applyAlignment="1" applyProtection="1">
      <alignment horizontal="left" vertical="center" wrapText="1" shrinkToFit="1"/>
      <protection/>
    </xf>
    <xf numFmtId="0" fontId="7" fillId="0" borderId="12" xfId="0" applyFont="1" applyFill="1" applyBorder="1" applyAlignment="1" applyProtection="1">
      <alignment horizontal="center" vertical="center" wrapText="1" shrinkToFit="1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 wrapText="1" shrinkToFit="1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 wrapText="1" shrinkToFit="1"/>
      <protection/>
    </xf>
    <xf numFmtId="0" fontId="7" fillId="0" borderId="16" xfId="0" applyFont="1" applyFill="1" applyBorder="1" applyAlignment="1" applyProtection="1">
      <alignment horizontal="left" vertical="center" wrapText="1" shrinkToFi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 wrapText="1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17" xfId="0" applyFont="1" applyFill="1" applyBorder="1" applyAlignment="1" applyProtection="1">
      <alignment horizontal="center" vertical="center" wrapText="1" shrinkToFit="1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 shrinkToFit="1"/>
      <protection/>
    </xf>
    <xf numFmtId="0" fontId="7" fillId="0" borderId="18" xfId="0" applyFont="1" applyFill="1" applyBorder="1" applyAlignment="1" applyProtection="1">
      <alignment horizontal="left" vertical="center" wrapText="1" shrinkToFit="1"/>
      <protection/>
    </xf>
    <xf numFmtId="0" fontId="8" fillId="0" borderId="19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10" fontId="7" fillId="0" borderId="13" xfId="0" applyNumberFormat="1" applyFont="1" applyFill="1" applyBorder="1" applyAlignment="1" applyProtection="1">
      <alignment horizontal="center"/>
      <protection locked="0"/>
    </xf>
    <xf numFmtId="2" fontId="7" fillId="0" borderId="13" xfId="0" applyNumberFormat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 shrinkToFit="1"/>
      <protection/>
    </xf>
    <xf numFmtId="0" fontId="1" fillId="0" borderId="13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left" vertical="center" wrapText="1" shrinkToFit="1"/>
      <protection/>
    </xf>
    <xf numFmtId="2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 shrinkToFit="1"/>
      <protection/>
    </xf>
    <xf numFmtId="2" fontId="7" fillId="2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20" borderId="13" xfId="0" applyNumberFormat="1" applyFont="1" applyFill="1" applyBorder="1" applyAlignment="1" applyProtection="1">
      <alignment horizontal="center" vertical="center" wrapText="1"/>
      <protection locked="0"/>
    </xf>
    <xf numFmtId="4" fontId="7" fillId="20" borderId="13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/>
      <protection locked="0"/>
    </xf>
    <xf numFmtId="0" fontId="1" fillId="0" borderId="19" xfId="0" applyFont="1" applyFill="1" applyBorder="1" applyAlignment="1" applyProtection="1">
      <alignment horizontal="center" vertical="center" wrapText="1" shrinkToFi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8" fillId="24" borderId="11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Alignment="1" applyProtection="1">
      <alignment/>
      <protection locked="0"/>
    </xf>
    <xf numFmtId="49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Font="1" applyFill="1" applyBorder="1" applyAlignment="1" applyProtection="1">
      <alignment horizontal="left" vertical="center" wrapText="1" shrinkToFit="1"/>
      <protection/>
    </xf>
    <xf numFmtId="4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 shrinkToFit="1"/>
      <protection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174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 wrapText="1" shrinkToFi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left" vertical="center" wrapText="1" shrinkToFit="1"/>
      <protection/>
    </xf>
    <xf numFmtId="0" fontId="7" fillId="0" borderId="21" xfId="0" applyFont="1" applyFill="1" applyBorder="1" applyAlignment="1" applyProtection="1">
      <alignment horizontal="left" vertical="center" wrapText="1" shrinkToFit="1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20" borderId="21" xfId="0" applyFont="1" applyFill="1" applyBorder="1" applyAlignment="1" applyProtection="1">
      <alignment horizontal="center" vertical="center"/>
      <protection/>
    </xf>
    <xf numFmtId="4" fontId="7" fillId="20" borderId="21" xfId="0" applyNumberFormat="1" applyFont="1" applyFill="1" applyBorder="1" applyAlignment="1" applyProtection="1">
      <alignment horizontal="center" vertical="center"/>
      <protection/>
    </xf>
    <xf numFmtId="4" fontId="7" fillId="0" borderId="21" xfId="0" applyNumberFormat="1" applyFont="1" applyFill="1" applyBorder="1" applyAlignment="1" applyProtection="1">
      <alignment horizontal="center" vertical="center"/>
      <protection/>
    </xf>
    <xf numFmtId="9" fontId="7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1" fillId="0" borderId="22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left" vertical="center" wrapText="1" shrinkToFi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24" xfId="0" applyFont="1" applyFill="1" applyBorder="1" applyAlignment="1" applyProtection="1">
      <alignment horizontal="left" vertical="center" wrapText="1" shrinkToFit="1"/>
      <protection/>
    </xf>
    <xf numFmtId="2" fontId="7" fillId="0" borderId="15" xfId="0" applyNumberFormat="1" applyFont="1" applyFill="1" applyBorder="1" applyAlignment="1" applyProtection="1">
      <alignment horizontal="center" vertical="center"/>
      <protection/>
    </xf>
    <xf numFmtId="4" fontId="7" fillId="0" borderId="15" xfId="0" applyNumberFormat="1" applyFont="1" applyFill="1" applyBorder="1" applyAlignment="1" applyProtection="1">
      <alignment horizontal="center" vertical="center"/>
      <protection/>
    </xf>
    <xf numFmtId="2" fontId="7" fillId="0" borderId="15" xfId="0" applyNumberFormat="1" applyFont="1" applyFill="1" applyBorder="1" applyAlignment="1" applyProtection="1">
      <alignment horizontal="center" vertical="center" wrapText="1"/>
      <protection/>
    </xf>
    <xf numFmtId="4" fontId="7" fillId="0" borderId="15" xfId="0" applyNumberFormat="1" applyFont="1" applyFill="1" applyBorder="1" applyAlignment="1" applyProtection="1">
      <alignment horizontal="center" vertical="center" wrapText="1"/>
      <protection/>
    </xf>
    <xf numFmtId="4" fontId="7" fillId="24" borderId="15" xfId="0" applyNumberFormat="1" applyFont="1" applyFill="1" applyBorder="1" applyAlignment="1" applyProtection="1">
      <alignment horizontal="center" vertical="center" wrapText="1"/>
      <protection/>
    </xf>
    <xf numFmtId="2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5" xfId="0" applyNumberFormat="1" applyFont="1" applyBorder="1" applyAlignment="1" applyProtection="1">
      <alignment horizontal="center" vertical="center" wrapText="1"/>
      <protection locked="0"/>
    </xf>
    <xf numFmtId="2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24" borderId="13" xfId="0" applyNumberFormat="1" applyFont="1" applyFill="1" applyBorder="1" applyAlignment="1" applyProtection="1">
      <alignment horizontal="center" vertical="center" wrapText="1"/>
      <protection/>
    </xf>
    <xf numFmtId="2" fontId="7" fillId="0" borderId="13" xfId="0" applyNumberFormat="1" applyFont="1" applyBorder="1" applyAlignment="1" applyProtection="1">
      <alignment horizontal="center" vertical="center" wrapText="1"/>
      <protection locked="0"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4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7" fillId="24" borderId="15" xfId="0" applyNumberFormat="1" applyFont="1" applyFill="1" applyBorder="1" applyAlignment="1" applyProtection="1">
      <alignment horizontal="center" vertical="center" wrapText="1"/>
      <protection locked="0"/>
    </xf>
    <xf numFmtId="2" fontId="7" fillId="24" borderId="13" xfId="0" applyNumberFormat="1" applyFont="1" applyFill="1" applyBorder="1" applyAlignment="1" applyProtection="1">
      <alignment horizontal="center" vertical="center" wrapText="1"/>
      <protection locked="0"/>
    </xf>
    <xf numFmtId="4" fontId="7" fillId="24" borderId="17" xfId="0" applyNumberFormat="1" applyFont="1" applyFill="1" applyBorder="1" applyAlignment="1" applyProtection="1">
      <alignment horizontal="center" vertical="center" wrapText="1"/>
      <protection/>
    </xf>
    <xf numFmtId="2" fontId="7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9" xfId="0" applyFont="1" applyFill="1" applyBorder="1" applyAlignment="1" applyProtection="1">
      <alignment horizontal="left" vertical="center" wrapText="1" shrinkToFi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2" fontId="8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8" fillId="0" borderId="26" xfId="0" applyFont="1" applyFill="1" applyBorder="1" applyAlignment="1" applyProtection="1">
      <alignment horizontal="left" vertical="center" wrapText="1" shrinkToFit="1"/>
      <protection/>
    </xf>
    <xf numFmtId="0" fontId="7" fillId="0" borderId="19" xfId="0" applyFont="1" applyFill="1" applyBorder="1" applyAlignment="1" applyProtection="1">
      <alignment horizontal="center" vertical="center" wrapText="1" shrinkToFit="1"/>
      <protection/>
    </xf>
    <xf numFmtId="49" fontId="7" fillId="0" borderId="19" xfId="0" applyNumberFormat="1" applyFont="1" applyFill="1" applyBorder="1" applyAlignment="1" applyProtection="1">
      <alignment horizontal="center" vertical="center" wrapText="1" shrinkToFit="1"/>
      <protection/>
    </xf>
    <xf numFmtId="2" fontId="1" fillId="0" borderId="0" xfId="0" applyNumberFormat="1" applyFont="1" applyAlignment="1" applyProtection="1">
      <alignment/>
      <protection locked="0"/>
    </xf>
    <xf numFmtId="0" fontId="7" fillId="0" borderId="27" xfId="0" applyFont="1" applyFill="1" applyBorder="1" applyAlignment="1" applyProtection="1">
      <alignment horizontal="left" vertical="center" wrapText="1" shrinkToFit="1"/>
      <protection/>
    </xf>
    <xf numFmtId="4" fontId="7" fillId="0" borderId="28" xfId="0" applyNumberFormat="1" applyFont="1" applyFill="1" applyBorder="1" applyAlignment="1" applyProtection="1">
      <alignment horizontal="center" vertical="center"/>
      <protection/>
    </xf>
    <xf numFmtId="4" fontId="7" fillId="0" borderId="29" xfId="0" applyNumberFormat="1" applyFont="1" applyFill="1" applyBorder="1" applyAlignment="1" applyProtection="1">
      <alignment horizontal="center" vertical="center"/>
      <protection/>
    </xf>
    <xf numFmtId="4" fontId="7" fillId="0" borderId="29" xfId="52" applyNumberFormat="1" applyFont="1" applyFill="1" applyBorder="1" applyAlignment="1" applyProtection="1">
      <alignment horizontal="center" vertical="center"/>
      <protection locked="0"/>
    </xf>
    <xf numFmtId="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1" xfId="0" applyNumberFormat="1" applyFont="1" applyFill="1" applyBorder="1" applyAlignment="1" applyProtection="1">
      <alignment horizontal="center" vertical="center" wrapText="1"/>
      <protection/>
    </xf>
    <xf numFmtId="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7" xfId="0" applyNumberFormat="1" applyFont="1" applyFill="1" applyBorder="1" applyAlignment="1" applyProtection="1">
      <alignment horizontal="left" vertical="center" wrapText="1"/>
      <protection/>
    </xf>
    <xf numFmtId="4" fontId="7" fillId="0" borderId="13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 shrinkToFit="1"/>
      <protection/>
    </xf>
    <xf numFmtId="2" fontId="7" fillId="0" borderId="17" xfId="0" applyNumberFormat="1" applyFont="1" applyBorder="1" applyAlignment="1" applyProtection="1">
      <alignment horizontal="center" vertical="center" wrapText="1"/>
      <protection locked="0"/>
    </xf>
    <xf numFmtId="4" fontId="7" fillId="24" borderId="13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30" xfId="0" applyNumberFormat="1" applyFont="1" applyFill="1" applyBorder="1" applyAlignment="1" applyProtection="1">
      <alignment horizontal="center" vertical="center"/>
      <protection locked="0"/>
    </xf>
    <xf numFmtId="174" fontId="8" fillId="0" borderId="14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2" fontId="7" fillId="0" borderId="22" xfId="0" applyNumberFormat="1" applyFont="1" applyFill="1" applyBorder="1" applyAlignment="1" applyProtection="1">
      <alignment horizontal="center" vertical="center"/>
      <protection/>
    </xf>
    <xf numFmtId="4" fontId="7" fillId="0" borderId="22" xfId="0" applyNumberFormat="1" applyFont="1" applyFill="1" applyBorder="1" applyAlignment="1" applyProtection="1">
      <alignment horizontal="center" vertical="center"/>
      <protection/>
    </xf>
    <xf numFmtId="2" fontId="7" fillId="0" borderId="22" xfId="0" applyNumberFormat="1" applyFont="1" applyFill="1" applyBorder="1" applyAlignment="1" applyProtection="1">
      <alignment horizontal="center"/>
      <protection locked="0"/>
    </xf>
    <xf numFmtId="4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4" fontId="8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 wrapText="1" shrinkToFit="1"/>
      <protection/>
    </xf>
    <xf numFmtId="2" fontId="8" fillId="0" borderId="27" xfId="0" applyNumberFormat="1" applyFont="1" applyFill="1" applyBorder="1" applyAlignment="1" applyProtection="1">
      <alignment horizontal="center" vertical="center" wrapText="1"/>
      <protection/>
    </xf>
    <xf numFmtId="4" fontId="8" fillId="24" borderId="27" xfId="0" applyNumberFormat="1" applyFont="1" applyFill="1" applyBorder="1" applyAlignment="1" applyProtection="1">
      <alignment horizontal="center" vertical="center" wrapText="1"/>
      <protection/>
    </xf>
    <xf numFmtId="4" fontId="8" fillId="0" borderId="27" xfId="0" applyNumberFormat="1" applyFont="1" applyFill="1" applyBorder="1" applyAlignment="1" applyProtection="1">
      <alignment horizontal="center" vertical="center" wrapText="1"/>
      <protection/>
    </xf>
    <xf numFmtId="2" fontId="7" fillId="0" borderId="27" xfId="0" applyNumberFormat="1" applyFont="1" applyFill="1" applyBorder="1" applyAlignment="1" applyProtection="1">
      <alignment horizontal="center" vertical="center" wrapText="1"/>
      <protection/>
    </xf>
    <xf numFmtId="4" fontId="7" fillId="24" borderId="27" xfId="0" applyNumberFormat="1" applyFont="1" applyFill="1" applyBorder="1" applyAlignment="1" applyProtection="1">
      <alignment horizontal="center" vertical="center" wrapText="1"/>
      <protection/>
    </xf>
    <xf numFmtId="4" fontId="7" fillId="0" borderId="27" xfId="0" applyNumberFormat="1" applyFont="1" applyFill="1" applyBorder="1" applyAlignment="1" applyProtection="1">
      <alignment horizontal="center" vertical="center" wrapText="1"/>
      <protection/>
    </xf>
    <xf numFmtId="2" fontId="8" fillId="0" borderId="32" xfId="0" applyNumberFormat="1" applyFont="1" applyFill="1" applyBorder="1" applyAlignment="1" applyProtection="1">
      <alignment horizontal="center" vertical="center" wrapText="1"/>
      <protection/>
    </xf>
    <xf numFmtId="4" fontId="8" fillId="24" borderId="32" xfId="0" applyNumberFormat="1" applyFont="1" applyFill="1" applyBorder="1" applyAlignment="1" applyProtection="1">
      <alignment horizontal="center" vertical="center" wrapText="1"/>
      <protection/>
    </xf>
    <xf numFmtId="4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2" fontId="8" fillId="0" borderId="33" xfId="0" applyNumberFormat="1" applyFont="1" applyBorder="1" applyAlignment="1" applyProtection="1">
      <alignment horizontal="center" vertical="center" wrapText="1"/>
      <protection locked="0"/>
    </xf>
    <xf numFmtId="2" fontId="7" fillId="0" borderId="34" xfId="0" applyNumberFormat="1" applyFont="1" applyBorder="1" applyAlignment="1" applyProtection="1">
      <alignment horizontal="center" vertical="center" wrapText="1"/>
      <protection locked="0"/>
    </xf>
    <xf numFmtId="4" fontId="8" fillId="24" borderId="34" xfId="0" applyNumberFormat="1" applyFont="1" applyFill="1" applyBorder="1" applyAlignment="1" applyProtection="1">
      <alignment horizontal="center" vertical="center" wrapText="1"/>
      <protection/>
    </xf>
    <xf numFmtId="4" fontId="7" fillId="24" borderId="34" xfId="0" applyNumberFormat="1" applyFont="1" applyFill="1" applyBorder="1" applyAlignment="1" applyProtection="1">
      <alignment horizontal="center" vertical="center" wrapText="1"/>
      <protection/>
    </xf>
    <xf numFmtId="2" fontId="8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36" xfId="0" applyNumberFormat="1" applyFont="1" applyFill="1" applyBorder="1" applyAlignment="1" applyProtection="1">
      <alignment horizontal="center" vertical="center" wrapText="1"/>
      <protection/>
    </xf>
    <xf numFmtId="2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 shrinkToFit="1"/>
      <protection/>
    </xf>
    <xf numFmtId="0" fontId="8" fillId="0" borderId="12" xfId="0" applyFont="1" applyFill="1" applyBorder="1" applyAlignment="1" applyProtection="1">
      <alignment horizontal="left" vertical="center" wrapText="1" shrinkToFit="1"/>
      <protection/>
    </xf>
    <xf numFmtId="49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4" fontId="8" fillId="24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0" fontId="7" fillId="0" borderId="37" xfId="0" applyFont="1" applyFill="1" applyBorder="1" applyAlignment="1" applyProtection="1">
      <alignment horizontal="center" vertical="center" wrapText="1" shrinkToFit="1"/>
      <protection/>
    </xf>
    <xf numFmtId="49" fontId="7" fillId="0" borderId="37" xfId="0" applyNumberFormat="1" applyFont="1" applyFill="1" applyBorder="1" applyAlignment="1" applyProtection="1">
      <alignment horizontal="left" vertical="center" wrapText="1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2" fontId="7" fillId="0" borderId="38" xfId="0" applyNumberFormat="1" applyFont="1" applyFill="1" applyBorder="1" applyAlignment="1" applyProtection="1">
      <alignment horizontal="center" vertical="center" wrapText="1"/>
      <protection/>
    </xf>
    <xf numFmtId="2" fontId="7" fillId="0" borderId="39" xfId="0" applyNumberFormat="1" applyFont="1" applyFill="1" applyBorder="1" applyAlignment="1" applyProtection="1">
      <alignment horizontal="center" vertical="center" wrapText="1"/>
      <protection/>
    </xf>
    <xf numFmtId="4" fontId="7" fillId="24" borderId="39" xfId="0" applyNumberFormat="1" applyFont="1" applyFill="1" applyBorder="1" applyAlignment="1" applyProtection="1">
      <alignment horizontal="center" vertical="center" wrapText="1"/>
      <protection/>
    </xf>
    <xf numFmtId="4" fontId="7" fillId="0" borderId="39" xfId="0" applyNumberFormat="1" applyFont="1" applyFill="1" applyBorder="1" applyAlignment="1" applyProtection="1">
      <alignment horizontal="center" vertical="center" wrapText="1"/>
      <protection/>
    </xf>
    <xf numFmtId="4" fontId="7" fillId="24" borderId="40" xfId="0" applyNumberFormat="1" applyFont="1" applyFill="1" applyBorder="1" applyAlignment="1" applyProtection="1">
      <alignment horizontal="center" vertical="center" wrapText="1"/>
      <protection/>
    </xf>
    <xf numFmtId="4" fontId="7" fillId="0" borderId="41" xfId="0" applyNumberFormat="1" applyFont="1" applyBorder="1" applyAlignment="1">
      <alignment horizontal="center" vertical="center" wrapText="1"/>
    </xf>
    <xf numFmtId="2" fontId="7" fillId="0" borderId="42" xfId="0" applyNumberFormat="1" applyFont="1" applyFill="1" applyBorder="1" applyAlignment="1" applyProtection="1">
      <alignment horizontal="center" vertical="center" wrapText="1"/>
      <protection/>
    </xf>
    <xf numFmtId="2" fontId="7" fillId="0" borderId="43" xfId="0" applyNumberFormat="1" applyFont="1" applyFill="1" applyBorder="1" applyAlignment="1" applyProtection="1">
      <alignment horizontal="center" vertical="center" wrapText="1"/>
      <protection/>
    </xf>
    <xf numFmtId="4" fontId="7" fillId="24" borderId="43" xfId="0" applyNumberFormat="1" applyFont="1" applyFill="1" applyBorder="1" applyAlignment="1" applyProtection="1">
      <alignment horizontal="center" vertical="center" wrapText="1"/>
      <protection/>
    </xf>
    <xf numFmtId="4" fontId="7" fillId="0" borderId="43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left" vertical="center" wrapText="1"/>
      <protection/>
    </xf>
    <xf numFmtId="4" fontId="8" fillId="0" borderId="44" xfId="0" applyNumberFormat="1" applyFont="1" applyBorder="1" applyAlignment="1">
      <alignment horizontal="center" vertical="center" wrapText="1"/>
    </xf>
    <xf numFmtId="0" fontId="7" fillId="0" borderId="45" xfId="0" applyFont="1" applyFill="1" applyBorder="1" applyAlignment="1" applyProtection="1">
      <alignment horizontal="left" vertical="center" wrapText="1" shrinkToFit="1"/>
      <protection/>
    </xf>
    <xf numFmtId="0" fontId="7" fillId="0" borderId="46" xfId="0" applyFont="1" applyFill="1" applyBorder="1" applyAlignment="1" applyProtection="1">
      <alignment horizontal="left" vertical="center" wrapText="1" shrinkToFit="1"/>
      <protection/>
    </xf>
    <xf numFmtId="49" fontId="7" fillId="0" borderId="36" xfId="0" applyNumberFormat="1" applyFont="1" applyFill="1" applyBorder="1" applyAlignment="1" applyProtection="1">
      <alignment horizontal="left" vertical="center" wrapText="1"/>
      <protection/>
    </xf>
    <xf numFmtId="0" fontId="7" fillId="24" borderId="36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37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5" fillId="0" borderId="47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 wrapText="1" shrinkToFit="1"/>
      <protection/>
    </xf>
    <xf numFmtId="0" fontId="4" fillId="0" borderId="20" xfId="0" applyFont="1" applyFill="1" applyBorder="1" applyAlignment="1" applyProtection="1">
      <alignment horizontal="center" vertical="center" wrapText="1"/>
      <protection hidden="1" locked="0"/>
    </xf>
    <xf numFmtId="0" fontId="4" fillId="0" borderId="26" xfId="0" applyFont="1" applyFill="1" applyBorder="1" applyAlignment="1" applyProtection="1">
      <alignment horizontal="center" vertical="center" wrapText="1"/>
      <protection hidden="1" locked="0"/>
    </xf>
    <xf numFmtId="0" fontId="4" fillId="0" borderId="25" xfId="0" applyFont="1" applyFill="1" applyBorder="1" applyAlignment="1" applyProtection="1">
      <alignment horizontal="center" vertical="center" wrapText="1"/>
      <protection hidden="1" locked="0"/>
    </xf>
    <xf numFmtId="0" fontId="4" fillId="0" borderId="31" xfId="0" applyFont="1" applyFill="1" applyBorder="1" applyAlignment="1" applyProtection="1">
      <alignment horizontal="center" vertical="center" wrapText="1"/>
      <protection hidden="1" locked="0"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19" xfId="0" applyFont="1" applyFill="1" applyBorder="1" applyAlignment="1" applyProtection="1">
      <alignment horizontal="left" vertical="center"/>
      <protection/>
    </xf>
    <xf numFmtId="0" fontId="8" fillId="0" borderId="47" xfId="0" applyFont="1" applyFill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right" vertical="center" wrapText="1"/>
      <protection locked="0"/>
    </xf>
    <xf numFmtId="0" fontId="4" fillId="0" borderId="21" xfId="0" applyFont="1" applyBorder="1" applyAlignment="1" applyProtection="1">
      <alignment horizontal="center" vertical="center" wrapText="1" shrinkToFit="1"/>
      <protection/>
    </xf>
    <xf numFmtId="0" fontId="4" fillId="0" borderId="22" xfId="0" applyFont="1" applyBorder="1" applyAlignment="1" applyProtection="1">
      <alignment horizontal="center" vertical="center" wrapText="1" shrinkToFit="1"/>
      <protection/>
    </xf>
    <xf numFmtId="0" fontId="4" fillId="0" borderId="23" xfId="0" applyFont="1" applyBorder="1" applyAlignment="1" applyProtection="1">
      <alignment horizontal="center" vertical="center" wrapText="1" shrinkToFit="1"/>
      <protection/>
    </xf>
    <xf numFmtId="0" fontId="4" fillId="0" borderId="11" xfId="0" applyFont="1" applyFill="1" applyBorder="1" applyAlignment="1" applyProtection="1">
      <alignment horizontal="center" vertical="center" wrapText="1" shrinkToFit="1"/>
      <protection/>
    </xf>
    <xf numFmtId="0" fontId="4" fillId="0" borderId="48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а расходов сете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09"/>
  <sheetViews>
    <sheetView tabSelected="1" view="pageBreakPreview" zoomScale="85" zoomScaleNormal="85" zoomScaleSheetLayoutView="85" zoomScalePageLayoutView="0" workbookViewId="0" topLeftCell="A1">
      <pane ySplit="11" topLeftCell="BM12" activePane="bottomLeft" state="frozen"/>
      <selection pane="topLeft" activeCell="A1" sqref="A1"/>
      <selection pane="bottomLeft" activeCell="K92" sqref="K92"/>
    </sheetView>
  </sheetViews>
  <sheetFormatPr defaultColWidth="4.625" defaultRowHeight="12.75"/>
  <cols>
    <col min="1" max="1" width="23.25390625" style="3" customWidth="1"/>
    <col min="2" max="2" width="6.75390625" style="3" customWidth="1"/>
    <col min="3" max="3" width="70.625" style="3" customWidth="1"/>
    <col min="4" max="4" width="17.375" style="5" customWidth="1"/>
    <col min="5" max="5" width="11.75390625" style="5" hidden="1" customWidth="1"/>
    <col min="6" max="6" width="13.625" style="3" hidden="1" customWidth="1"/>
    <col min="7" max="7" width="13.75390625" style="3" hidden="1" customWidth="1"/>
    <col min="8" max="8" width="15.00390625" style="3" hidden="1" customWidth="1"/>
    <col min="9" max="9" width="15.25390625" style="3" hidden="1" customWidth="1"/>
    <col min="10" max="10" width="22.375" style="3" customWidth="1"/>
    <col min="11" max="242" width="9.125" style="3" customWidth="1"/>
    <col min="243" max="16384" width="4.625" style="3" customWidth="1"/>
  </cols>
  <sheetData>
    <row r="1" spans="4:10" ht="12.75" customHeight="1">
      <c r="D1" s="201" t="s">
        <v>145</v>
      </c>
      <c r="E1" s="201"/>
      <c r="F1" s="201"/>
      <c r="G1" s="201"/>
      <c r="H1" s="201"/>
      <c r="I1" s="201"/>
      <c r="J1" s="201"/>
    </row>
    <row r="2" spans="4:10" ht="12.75" customHeight="1">
      <c r="D2" s="201"/>
      <c r="E2" s="201"/>
      <c r="F2" s="201"/>
      <c r="G2" s="201"/>
      <c r="H2" s="201"/>
      <c r="I2" s="201"/>
      <c r="J2" s="201"/>
    </row>
    <row r="3" spans="4:10" ht="21.75" customHeight="1">
      <c r="D3" s="201"/>
      <c r="E3" s="201"/>
      <c r="F3" s="201"/>
      <c r="G3" s="201"/>
      <c r="H3" s="201"/>
      <c r="I3" s="201"/>
      <c r="J3" s="201"/>
    </row>
    <row r="4" spans="2:10" ht="12.75" customHeight="1">
      <c r="B4" s="1"/>
      <c r="C4" s="1"/>
      <c r="D4" s="201"/>
      <c r="E4" s="201"/>
      <c r="F4" s="201"/>
      <c r="G4" s="201"/>
      <c r="H4" s="201"/>
      <c r="I4" s="201"/>
      <c r="J4" s="201"/>
    </row>
    <row r="5" spans="2:7" ht="10.5" customHeight="1">
      <c r="B5" s="1"/>
      <c r="C5" s="1"/>
      <c r="D5" s="2"/>
      <c r="E5" s="2"/>
      <c r="F5" s="1"/>
      <c r="G5" s="1"/>
    </row>
    <row r="6" spans="2:10" s="4" customFormat="1" ht="66.75" customHeight="1">
      <c r="B6" s="193" t="s">
        <v>144</v>
      </c>
      <c r="C6" s="193"/>
      <c r="D6" s="193"/>
      <c r="E6" s="193"/>
      <c r="F6" s="193"/>
      <c r="G6" s="193"/>
      <c r="H6" s="193"/>
      <c r="I6" s="193"/>
      <c r="J6" s="193"/>
    </row>
    <row r="7" ht="7.5" customHeight="1" thickBot="1"/>
    <row r="8" spans="2:10" ht="15" customHeight="1" thickBot="1">
      <c r="B8" s="202" t="s">
        <v>0</v>
      </c>
      <c r="C8" s="202" t="s">
        <v>1</v>
      </c>
      <c r="D8" s="205" t="s">
        <v>2</v>
      </c>
      <c r="E8" s="205" t="s">
        <v>82</v>
      </c>
      <c r="F8" s="205"/>
      <c r="G8" s="194" t="s">
        <v>83</v>
      </c>
      <c r="H8" s="195"/>
      <c r="I8" s="112" t="s">
        <v>84</v>
      </c>
      <c r="J8" s="206" t="s">
        <v>127</v>
      </c>
    </row>
    <row r="9" spans="2:10" ht="15" customHeight="1" thickBot="1">
      <c r="B9" s="203"/>
      <c r="C9" s="203"/>
      <c r="D9" s="205"/>
      <c r="E9" s="205"/>
      <c r="F9" s="205"/>
      <c r="G9" s="196"/>
      <c r="H9" s="197"/>
      <c r="I9" s="113"/>
      <c r="J9" s="207"/>
    </row>
    <row r="10" spans="2:16" ht="57.75" customHeight="1" thickBot="1">
      <c r="B10" s="204"/>
      <c r="C10" s="204"/>
      <c r="D10" s="205"/>
      <c r="E10" s="53" t="s">
        <v>4</v>
      </c>
      <c r="F10" s="53" t="s">
        <v>86</v>
      </c>
      <c r="G10" s="48" t="s">
        <v>85</v>
      </c>
      <c r="H10" s="48" t="s">
        <v>3</v>
      </c>
      <c r="I10" s="48" t="s">
        <v>80</v>
      </c>
      <c r="J10" s="208"/>
      <c r="K10" s="83"/>
      <c r="L10" s="83"/>
      <c r="M10" s="83"/>
      <c r="N10" s="83"/>
      <c r="O10" s="83"/>
      <c r="P10" s="83"/>
    </row>
    <row r="11" spans="2:16" s="8" customFormat="1" ht="13.5" customHeight="1" thickBot="1">
      <c r="B11" s="6">
        <v>1</v>
      </c>
      <c r="C11" s="7">
        <v>2</v>
      </c>
      <c r="D11" s="58">
        <v>3</v>
      </c>
      <c r="E11" s="58"/>
      <c r="F11" s="49">
        <v>6</v>
      </c>
      <c r="G11" s="49">
        <v>8</v>
      </c>
      <c r="H11" s="49">
        <v>9</v>
      </c>
      <c r="I11" s="87">
        <v>10</v>
      </c>
      <c r="J11" s="87">
        <v>4</v>
      </c>
      <c r="K11" s="84"/>
      <c r="L11" s="84"/>
      <c r="M11" s="84"/>
      <c r="N11" s="84"/>
      <c r="O11" s="84"/>
      <c r="P11" s="84"/>
    </row>
    <row r="12" spans="2:16" s="13" customFormat="1" ht="14.25" customHeight="1" hidden="1" thickBot="1">
      <c r="B12" s="44" t="s">
        <v>5</v>
      </c>
      <c r="C12" s="45"/>
      <c r="D12" s="45"/>
      <c r="E12" s="45"/>
      <c r="F12" s="45"/>
      <c r="G12" s="45"/>
      <c r="H12" s="57"/>
      <c r="I12" s="57"/>
      <c r="J12" s="57"/>
      <c r="K12" s="15"/>
      <c r="L12" s="15"/>
      <c r="M12" s="15"/>
      <c r="N12" s="15"/>
      <c r="O12" s="15"/>
      <c r="P12" s="15"/>
    </row>
    <row r="13" spans="2:16" ht="15" customHeight="1" hidden="1">
      <c r="B13" s="65">
        <v>1</v>
      </c>
      <c r="C13" s="72" t="s">
        <v>6</v>
      </c>
      <c r="D13" s="73" t="s">
        <v>7</v>
      </c>
      <c r="E13" s="74"/>
      <c r="F13" s="75" t="e">
        <f>F54</f>
        <v>#REF!</v>
      </c>
      <c r="G13" s="75" t="e">
        <f>G54</f>
        <v>#REF!</v>
      </c>
      <c r="H13" s="76" t="e">
        <f>H54</f>
        <v>#REF!</v>
      </c>
      <c r="I13" s="76" t="e">
        <f>I54</f>
        <v>#REF!</v>
      </c>
      <c r="J13" s="76">
        <f>J54</f>
        <v>162551.75809000002</v>
      </c>
      <c r="K13" s="83"/>
      <c r="L13" s="83"/>
      <c r="M13" s="83"/>
      <c r="N13" s="83"/>
      <c r="O13" s="83"/>
      <c r="P13" s="83"/>
    </row>
    <row r="14" spans="2:16" ht="30" customHeight="1">
      <c r="B14" s="28" t="s">
        <v>90</v>
      </c>
      <c r="C14" s="24" t="s">
        <v>10</v>
      </c>
      <c r="D14" s="29" t="s">
        <v>11</v>
      </c>
      <c r="E14" s="29" t="s">
        <v>8</v>
      </c>
      <c r="F14" s="77">
        <v>0.01</v>
      </c>
      <c r="G14" s="77" t="s">
        <v>8</v>
      </c>
      <c r="H14" s="77" t="s">
        <v>8</v>
      </c>
      <c r="I14" s="77">
        <v>0.03</v>
      </c>
      <c r="J14" s="77">
        <v>0.03</v>
      </c>
      <c r="K14" s="83"/>
      <c r="L14" s="83"/>
      <c r="M14" s="83"/>
      <c r="N14" s="83"/>
      <c r="O14" s="83"/>
      <c r="P14" s="83"/>
    </row>
    <row r="15" spans="2:16" ht="31.5">
      <c r="B15" s="32" t="s">
        <v>91</v>
      </c>
      <c r="C15" s="25" t="s">
        <v>12</v>
      </c>
      <c r="D15" s="34" t="s">
        <v>13</v>
      </c>
      <c r="E15" s="34" t="s">
        <v>8</v>
      </c>
      <c r="F15" s="19">
        <v>0.75</v>
      </c>
      <c r="G15" s="18" t="s">
        <v>8</v>
      </c>
      <c r="H15" s="18" t="s">
        <v>8</v>
      </c>
      <c r="I15" s="18">
        <v>0.75</v>
      </c>
      <c r="J15" s="18">
        <v>0.75</v>
      </c>
      <c r="K15" s="83"/>
      <c r="L15" s="83"/>
      <c r="M15" s="83"/>
      <c r="N15" s="83"/>
      <c r="O15" s="83"/>
      <c r="P15" s="83"/>
    </row>
    <row r="16" spans="2:16" ht="47.25" hidden="1">
      <c r="B16" s="32">
        <v>4</v>
      </c>
      <c r="C16" s="25" t="s">
        <v>14</v>
      </c>
      <c r="D16" s="34" t="s">
        <v>11</v>
      </c>
      <c r="E16" s="34"/>
      <c r="F16" s="18" t="s">
        <v>9</v>
      </c>
      <c r="G16" s="18" t="s">
        <v>9</v>
      </c>
      <c r="H16" s="18" t="s">
        <v>9</v>
      </c>
      <c r="I16" s="18" t="s">
        <v>9</v>
      </c>
      <c r="J16" s="18" t="s">
        <v>9</v>
      </c>
      <c r="K16" s="83"/>
      <c r="L16" s="83"/>
      <c r="M16" s="83"/>
      <c r="N16" s="83"/>
      <c r="O16" s="83"/>
      <c r="P16" s="83"/>
    </row>
    <row r="17" spans="2:16" ht="31.5" hidden="1">
      <c r="B17" s="32"/>
      <c r="C17" s="25" t="s">
        <v>15</v>
      </c>
      <c r="D17" s="34" t="s">
        <v>11</v>
      </c>
      <c r="E17" s="34"/>
      <c r="F17" s="18" t="s">
        <v>16</v>
      </c>
      <c r="G17" s="18" t="s">
        <v>16</v>
      </c>
      <c r="H17" s="18" t="s">
        <v>16</v>
      </c>
      <c r="I17" s="50"/>
      <c r="J17" s="50"/>
      <c r="K17" s="83"/>
      <c r="L17" s="83"/>
      <c r="M17" s="83"/>
      <c r="N17" s="83"/>
      <c r="O17" s="83"/>
      <c r="P17" s="83"/>
    </row>
    <row r="18" spans="2:16" ht="31.5" hidden="1">
      <c r="B18" s="32"/>
      <c r="C18" s="25" t="s">
        <v>17</v>
      </c>
      <c r="D18" s="34" t="s">
        <v>11</v>
      </c>
      <c r="E18" s="34"/>
      <c r="F18" s="59" t="s">
        <v>18</v>
      </c>
      <c r="G18" s="59" t="s">
        <v>8</v>
      </c>
      <c r="H18" s="59" t="s">
        <v>18</v>
      </c>
      <c r="I18" s="50"/>
      <c r="J18" s="50"/>
      <c r="K18" s="83"/>
      <c r="L18" s="83"/>
      <c r="M18" s="83"/>
      <c r="N18" s="83"/>
      <c r="O18" s="83"/>
      <c r="P18" s="83"/>
    </row>
    <row r="19" spans="2:16" ht="18.75" customHeight="1" hidden="1">
      <c r="B19" s="32">
        <v>5</v>
      </c>
      <c r="C19" s="25" t="s">
        <v>19</v>
      </c>
      <c r="D19" s="34" t="s">
        <v>20</v>
      </c>
      <c r="E19" s="34"/>
      <c r="F19" s="19">
        <v>5.3386</v>
      </c>
      <c r="G19" s="52">
        <v>5.338</v>
      </c>
      <c r="H19" s="52">
        <v>5.13997</v>
      </c>
      <c r="I19" s="54">
        <v>5.338</v>
      </c>
      <c r="J19" s="54">
        <v>5.13997</v>
      </c>
      <c r="K19" s="83"/>
      <c r="L19" s="83"/>
      <c r="M19" s="83"/>
      <c r="N19" s="83"/>
      <c r="O19" s="83"/>
      <c r="P19" s="83"/>
    </row>
    <row r="20" spans="2:16" ht="15" customHeight="1" hidden="1" thickBot="1">
      <c r="B20" s="32">
        <v>6</v>
      </c>
      <c r="C20" s="25" t="s">
        <v>21</v>
      </c>
      <c r="D20" s="34"/>
      <c r="E20" s="34"/>
      <c r="F20" s="18" t="s">
        <v>9</v>
      </c>
      <c r="G20" s="18" t="s">
        <v>9</v>
      </c>
      <c r="H20" s="18" t="s">
        <v>9</v>
      </c>
      <c r="I20" s="18" t="s">
        <v>9</v>
      </c>
      <c r="J20" s="18" t="s">
        <v>9</v>
      </c>
      <c r="K20" s="83"/>
      <c r="L20" s="83"/>
      <c r="M20" s="83"/>
      <c r="N20" s="83"/>
      <c r="O20" s="83"/>
      <c r="P20" s="83"/>
    </row>
    <row r="21" spans="2:16" ht="30" customHeight="1" hidden="1">
      <c r="B21" s="32" t="s">
        <v>22</v>
      </c>
      <c r="C21" s="25" t="s">
        <v>23</v>
      </c>
      <c r="D21" s="34" t="s">
        <v>13</v>
      </c>
      <c r="E21" s="34"/>
      <c r="F21" s="20">
        <v>0</v>
      </c>
      <c r="G21" s="20">
        <v>0</v>
      </c>
      <c r="H21" s="20">
        <v>0</v>
      </c>
      <c r="I21" s="55">
        <v>0</v>
      </c>
      <c r="J21" s="20">
        <v>0</v>
      </c>
      <c r="K21" s="83"/>
      <c r="L21" s="83"/>
      <c r="M21" s="83"/>
      <c r="N21" s="83"/>
      <c r="O21" s="83"/>
      <c r="P21" s="83"/>
    </row>
    <row r="22" spans="2:16" ht="26.25" customHeight="1" hidden="1">
      <c r="B22" s="32" t="s">
        <v>24</v>
      </c>
      <c r="C22" s="27" t="s">
        <v>25</v>
      </c>
      <c r="D22" s="34" t="s">
        <v>13</v>
      </c>
      <c r="E22" s="34"/>
      <c r="F22" s="59" t="s">
        <v>8</v>
      </c>
      <c r="G22" s="20">
        <v>1</v>
      </c>
      <c r="H22" s="20">
        <v>1</v>
      </c>
      <c r="I22" s="55">
        <v>1</v>
      </c>
      <c r="J22" s="20">
        <v>1</v>
      </c>
      <c r="K22" s="83"/>
      <c r="L22" s="83"/>
      <c r="M22" s="83"/>
      <c r="N22" s="83"/>
      <c r="O22" s="83"/>
      <c r="P22" s="83"/>
    </row>
    <row r="23" spans="2:16" ht="30.75" customHeight="1" hidden="1" thickBot="1">
      <c r="B23" s="32" t="s">
        <v>26</v>
      </c>
      <c r="C23" s="81" t="s">
        <v>27</v>
      </c>
      <c r="D23" s="34" t="s">
        <v>13</v>
      </c>
      <c r="E23" s="34"/>
      <c r="F23" s="20">
        <v>0</v>
      </c>
      <c r="G23" s="20">
        <v>0.887</v>
      </c>
      <c r="H23" s="20">
        <v>0.887</v>
      </c>
      <c r="I23" s="55">
        <v>0.887</v>
      </c>
      <c r="J23" s="20">
        <v>0.887</v>
      </c>
      <c r="K23" s="83"/>
      <c r="L23" s="83"/>
      <c r="M23" s="83"/>
      <c r="N23" s="83"/>
      <c r="O23" s="83"/>
      <c r="P23" s="83"/>
    </row>
    <row r="24" spans="2:16" ht="14.25" customHeight="1" hidden="1" thickBot="1">
      <c r="B24" s="82" t="s">
        <v>28</v>
      </c>
      <c r="C24" s="82"/>
      <c r="D24" s="82"/>
      <c r="E24" s="82"/>
      <c r="F24" s="82"/>
      <c r="G24" s="82"/>
      <c r="H24" s="50"/>
      <c r="I24" s="50"/>
      <c r="J24" s="50"/>
      <c r="K24" s="83"/>
      <c r="L24" s="83"/>
      <c r="M24" s="83"/>
      <c r="N24" s="83"/>
      <c r="O24" s="83"/>
      <c r="P24" s="83"/>
    </row>
    <row r="25" spans="2:16" ht="15" customHeight="1">
      <c r="B25" s="32" t="s">
        <v>94</v>
      </c>
      <c r="C25" s="25" t="s">
        <v>29</v>
      </c>
      <c r="D25" s="34" t="s">
        <v>11</v>
      </c>
      <c r="E25" s="34" t="s">
        <v>8</v>
      </c>
      <c r="F25" s="17">
        <v>0.052</v>
      </c>
      <c r="G25" s="17" t="s">
        <v>8</v>
      </c>
      <c r="H25" s="17" t="s">
        <v>8</v>
      </c>
      <c r="I25" s="17">
        <v>0.044</v>
      </c>
      <c r="J25" s="17">
        <v>0.047</v>
      </c>
      <c r="K25" s="83"/>
      <c r="L25" s="83"/>
      <c r="M25" s="83"/>
      <c r="N25" s="83"/>
      <c r="O25" s="83"/>
      <c r="P25" s="83"/>
    </row>
    <row r="26" spans="2:16" ht="15" customHeight="1">
      <c r="B26" s="32" t="s">
        <v>88</v>
      </c>
      <c r="C26" s="25" t="s">
        <v>30</v>
      </c>
      <c r="D26" s="34" t="s">
        <v>89</v>
      </c>
      <c r="E26" s="34">
        <v>419.21</v>
      </c>
      <c r="F26" s="19">
        <v>434.04</v>
      </c>
      <c r="G26" s="18">
        <v>432.84</v>
      </c>
      <c r="H26" s="18">
        <v>432.84</v>
      </c>
      <c r="I26" s="18">
        <v>432.84</v>
      </c>
      <c r="J26" s="18">
        <v>9503.7</v>
      </c>
      <c r="K26" s="83"/>
      <c r="L26" s="83"/>
      <c r="M26" s="83"/>
      <c r="N26" s="83"/>
      <c r="O26" s="83"/>
      <c r="P26" s="83"/>
    </row>
    <row r="27" spans="2:16" ht="15" customHeight="1" hidden="1">
      <c r="B27" s="32">
        <v>3</v>
      </c>
      <c r="C27" s="25" t="s">
        <v>31</v>
      </c>
      <c r="D27" s="34" t="s">
        <v>7</v>
      </c>
      <c r="E27" s="34"/>
      <c r="F27" s="18" t="e">
        <f>F80</f>
        <v>#REF!</v>
      </c>
      <c r="G27" s="18" t="e">
        <f>G80</f>
        <v>#REF!</v>
      </c>
      <c r="H27" s="18" t="e">
        <f>H80</f>
        <v>#REF!</v>
      </c>
      <c r="I27" s="18" t="e">
        <f>I80</f>
        <v>#REF!</v>
      </c>
      <c r="J27" s="56">
        <f>J80</f>
        <v>227045.30862000005</v>
      </c>
      <c r="K27" s="83"/>
      <c r="L27" s="83"/>
      <c r="M27" s="83"/>
      <c r="N27" s="83"/>
      <c r="O27" s="83"/>
      <c r="P27" s="83"/>
    </row>
    <row r="28" spans="2:16" s="13" customFormat="1" ht="15" customHeight="1" hidden="1">
      <c r="B28" s="32">
        <v>5</v>
      </c>
      <c r="C28" s="25" t="s">
        <v>32</v>
      </c>
      <c r="D28" s="34" t="s">
        <v>33</v>
      </c>
      <c r="E28" s="34"/>
      <c r="F28" s="18">
        <v>4.96</v>
      </c>
      <c r="G28" s="18">
        <v>5.417</v>
      </c>
      <c r="H28" s="18">
        <v>4.92</v>
      </c>
      <c r="I28" s="56">
        <v>5.417</v>
      </c>
      <c r="J28" s="18">
        <v>4.92</v>
      </c>
      <c r="K28" s="15"/>
      <c r="L28" s="15"/>
      <c r="M28" s="15"/>
      <c r="N28" s="15"/>
      <c r="O28" s="15"/>
      <c r="P28" s="15"/>
    </row>
    <row r="29" spans="2:16" ht="15" customHeight="1" hidden="1">
      <c r="B29" s="32">
        <v>6</v>
      </c>
      <c r="C29" s="25" t="s">
        <v>34</v>
      </c>
      <c r="D29" s="34" t="s">
        <v>35</v>
      </c>
      <c r="E29" s="34"/>
      <c r="F29" s="18">
        <v>123.095</v>
      </c>
      <c r="G29" s="18">
        <v>118.559</v>
      </c>
      <c r="H29" s="18">
        <v>118.515</v>
      </c>
      <c r="I29" s="18">
        <v>117.056</v>
      </c>
      <c r="J29" s="18">
        <v>118.515</v>
      </c>
      <c r="K29" s="83"/>
      <c r="L29" s="83"/>
      <c r="M29" s="83"/>
      <c r="N29" s="83"/>
      <c r="O29" s="83"/>
      <c r="P29" s="83"/>
    </row>
    <row r="30" spans="2:16" ht="15" customHeight="1" hidden="1" thickBot="1">
      <c r="B30" s="35">
        <v>7</v>
      </c>
      <c r="C30" s="26" t="s">
        <v>36</v>
      </c>
      <c r="D30" s="36" t="s">
        <v>37</v>
      </c>
      <c r="E30" s="36"/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83"/>
      <c r="L30" s="83"/>
      <c r="M30" s="83"/>
      <c r="N30" s="83"/>
      <c r="O30" s="83"/>
      <c r="P30" s="83"/>
    </row>
    <row r="31" spans="2:16" ht="14.25" customHeight="1" hidden="1" thickBot="1">
      <c r="B31" s="78" t="s">
        <v>38</v>
      </c>
      <c r="C31" s="78"/>
      <c r="D31" s="78"/>
      <c r="E31" s="78"/>
      <c r="F31" s="78"/>
      <c r="G31" s="78"/>
      <c r="H31" s="79"/>
      <c r="I31" s="79"/>
      <c r="J31" s="79"/>
      <c r="K31" s="83"/>
      <c r="L31" s="83"/>
      <c r="M31" s="83"/>
      <c r="N31" s="83"/>
      <c r="O31" s="83"/>
      <c r="P31" s="83"/>
    </row>
    <row r="32" spans="2:16" ht="15" customHeight="1" hidden="1">
      <c r="B32" s="28">
        <v>1</v>
      </c>
      <c r="C32" s="24" t="s">
        <v>39</v>
      </c>
      <c r="D32" s="29" t="s">
        <v>40</v>
      </c>
      <c r="E32" s="29"/>
      <c r="F32" s="16" t="s">
        <v>78</v>
      </c>
      <c r="G32" s="16" t="e">
        <f>IF(G29=0,0,G54/G29/10)</f>
        <v>#REF!</v>
      </c>
      <c r="H32" s="16" t="e">
        <f>IF(H29=0,0,H54/H29/10)</f>
        <v>#REF!</v>
      </c>
      <c r="I32" s="16" t="e">
        <f>IF(I29=0,0,I54/I29/10)</f>
        <v>#REF!</v>
      </c>
      <c r="J32" s="16">
        <f>IF(J29=0,0,J54/J29/10)</f>
        <v>137.15711774037044</v>
      </c>
      <c r="K32" s="83"/>
      <c r="L32" s="83"/>
      <c r="M32" s="83"/>
      <c r="N32" s="83"/>
      <c r="O32" s="83"/>
      <c r="P32" s="83"/>
    </row>
    <row r="33" spans="2:16" ht="31.5" hidden="1">
      <c r="B33" s="30">
        <v>2</v>
      </c>
      <c r="C33" s="80" t="s">
        <v>41</v>
      </c>
      <c r="D33" s="31" t="s">
        <v>11</v>
      </c>
      <c r="E33" s="31"/>
      <c r="F33" s="17" t="s">
        <v>8</v>
      </c>
      <c r="G33" s="17">
        <f>IF(G34=0,0,#REF!/G34)</f>
        <v>0</v>
      </c>
      <c r="H33" s="17">
        <v>0</v>
      </c>
      <c r="I33" s="17">
        <f>IF(I34=0,0,#REF!/I34)</f>
        <v>0</v>
      </c>
      <c r="J33" s="17">
        <v>0</v>
      </c>
      <c r="K33" s="83"/>
      <c r="L33" s="83"/>
      <c r="M33" s="83"/>
      <c r="N33" s="83"/>
      <c r="O33" s="83"/>
      <c r="P33" s="83"/>
    </row>
    <row r="34" spans="2:16" s="13" customFormat="1" ht="15" customHeight="1" hidden="1">
      <c r="B34" s="30">
        <v>3</v>
      </c>
      <c r="C34" s="80" t="s">
        <v>42</v>
      </c>
      <c r="D34" s="31" t="s">
        <v>7</v>
      </c>
      <c r="E34" s="31"/>
      <c r="F34" s="18" t="s">
        <v>8</v>
      </c>
      <c r="G34" s="18">
        <v>0</v>
      </c>
      <c r="H34" s="18">
        <v>0</v>
      </c>
      <c r="I34" s="18">
        <v>0</v>
      </c>
      <c r="J34" s="18">
        <v>0</v>
      </c>
      <c r="K34" s="15"/>
      <c r="L34" s="15"/>
      <c r="M34" s="15"/>
      <c r="N34" s="15"/>
      <c r="O34" s="15"/>
      <c r="P34" s="15"/>
    </row>
    <row r="35" spans="2:16" ht="15" customHeight="1">
      <c r="B35" s="32" t="s">
        <v>92</v>
      </c>
      <c r="C35" s="25" t="s">
        <v>43</v>
      </c>
      <c r="D35" s="34" t="s">
        <v>11</v>
      </c>
      <c r="E35" s="34" t="s">
        <v>8</v>
      </c>
      <c r="F35" s="17">
        <v>0</v>
      </c>
      <c r="G35" s="17" t="s">
        <v>8</v>
      </c>
      <c r="H35" s="17" t="s">
        <v>8</v>
      </c>
      <c r="I35" s="17">
        <f>(I26-G26)/G26</f>
        <v>0</v>
      </c>
      <c r="J35" s="46">
        <v>0.0384</v>
      </c>
      <c r="K35" s="83"/>
      <c r="L35" s="83"/>
      <c r="M35" s="83"/>
      <c r="N35" s="83"/>
      <c r="O35" s="83"/>
      <c r="P35" s="83"/>
    </row>
    <row r="36" spans="2:16" ht="18.75" customHeight="1" thickBot="1">
      <c r="B36" s="35" t="s">
        <v>93</v>
      </c>
      <c r="C36" s="63" t="s">
        <v>79</v>
      </c>
      <c r="D36" s="36" t="s">
        <v>13</v>
      </c>
      <c r="E36" s="36" t="s">
        <v>8</v>
      </c>
      <c r="F36" s="22">
        <f>(1+F25)*(1-F14)*(1+F35*F15)</f>
        <v>1.04148</v>
      </c>
      <c r="G36" s="22" t="s">
        <v>8</v>
      </c>
      <c r="H36" s="22" t="s">
        <v>8</v>
      </c>
      <c r="I36" s="22">
        <f>(1+I25)*(1-I14)*(1+I35*I15)</f>
        <v>1.01268</v>
      </c>
      <c r="J36" s="133">
        <v>1.045</v>
      </c>
      <c r="K36" s="83"/>
      <c r="L36" s="83"/>
      <c r="M36" s="83"/>
      <c r="N36" s="83"/>
      <c r="O36" s="83"/>
      <c r="P36" s="83"/>
    </row>
    <row r="37" spans="2:16" s="13" customFormat="1" ht="16.5" thickBot="1">
      <c r="B37" s="115"/>
      <c r="C37" s="69"/>
      <c r="D37" s="70"/>
      <c r="E37" s="70"/>
      <c r="F37" s="68"/>
      <c r="G37" s="68"/>
      <c r="H37" s="68"/>
      <c r="I37" s="68"/>
      <c r="J37" s="68"/>
      <c r="K37" s="15"/>
      <c r="L37" s="15"/>
      <c r="M37" s="15"/>
      <c r="N37" s="15"/>
      <c r="O37" s="15"/>
      <c r="P37" s="15"/>
    </row>
    <row r="38" spans="2:16" ht="14.25" customHeight="1" thickBot="1">
      <c r="B38" s="198" t="s">
        <v>44</v>
      </c>
      <c r="C38" s="199"/>
      <c r="D38" s="199"/>
      <c r="E38" s="199"/>
      <c r="F38" s="199"/>
      <c r="G38" s="199"/>
      <c r="H38" s="199"/>
      <c r="I38" s="199"/>
      <c r="J38" s="200"/>
      <c r="K38" s="83"/>
      <c r="L38" s="83"/>
      <c r="M38" s="83"/>
      <c r="N38" s="83"/>
      <c r="O38" s="83"/>
      <c r="P38" s="83"/>
    </row>
    <row r="39" spans="2:16" ht="15" customHeight="1">
      <c r="B39" s="88" t="s">
        <v>90</v>
      </c>
      <c r="C39" s="89" t="s">
        <v>45</v>
      </c>
      <c r="D39" s="31" t="s">
        <v>7</v>
      </c>
      <c r="E39" s="92">
        <v>4099.4</v>
      </c>
      <c r="F39" s="93">
        <v>2586.8</v>
      </c>
      <c r="G39" s="94">
        <v>4056.3</v>
      </c>
      <c r="H39" s="93">
        <v>2760.1156</v>
      </c>
      <c r="I39" s="95">
        <v>4244.53</v>
      </c>
      <c r="J39" s="119">
        <v>101364.97203</v>
      </c>
      <c r="K39" s="85"/>
      <c r="L39" s="86"/>
      <c r="M39" s="83"/>
      <c r="N39" s="83"/>
      <c r="O39" s="83"/>
      <c r="P39" s="83"/>
    </row>
    <row r="40" spans="2:16" ht="15" customHeight="1">
      <c r="B40" s="37" t="s">
        <v>91</v>
      </c>
      <c r="C40" s="33" t="s">
        <v>46</v>
      </c>
      <c r="D40" s="34" t="s">
        <v>7</v>
      </c>
      <c r="E40" s="97">
        <v>421.5</v>
      </c>
      <c r="F40" s="98">
        <v>259.3</v>
      </c>
      <c r="G40" s="99">
        <v>512.8</v>
      </c>
      <c r="H40" s="98">
        <v>259.3</v>
      </c>
      <c r="I40" s="52">
        <v>262.59</v>
      </c>
      <c r="J40" s="120">
        <v>20820.97242</v>
      </c>
      <c r="K40" s="85"/>
      <c r="L40" s="86"/>
      <c r="M40" s="83"/>
      <c r="N40" s="83"/>
      <c r="O40" s="83"/>
      <c r="P40" s="83"/>
    </row>
    <row r="41" spans="2:16" ht="15" customHeight="1">
      <c r="B41" s="37" t="s">
        <v>94</v>
      </c>
      <c r="C41" s="33" t="s">
        <v>47</v>
      </c>
      <c r="D41" s="34" t="s">
        <v>7</v>
      </c>
      <c r="E41" s="97">
        <v>661.9</v>
      </c>
      <c r="F41" s="98">
        <v>0</v>
      </c>
      <c r="G41" s="99">
        <v>840.1</v>
      </c>
      <c r="H41" s="98">
        <v>0</v>
      </c>
      <c r="I41" s="52">
        <v>449.02</v>
      </c>
      <c r="J41" s="120">
        <v>24829.97953</v>
      </c>
      <c r="K41" s="85"/>
      <c r="L41" s="86"/>
      <c r="M41" s="83"/>
      <c r="N41" s="83"/>
      <c r="O41" s="83"/>
      <c r="P41" s="83"/>
    </row>
    <row r="42" spans="2:16" ht="15" customHeight="1">
      <c r="B42" s="37" t="s">
        <v>88</v>
      </c>
      <c r="C42" s="33" t="s">
        <v>48</v>
      </c>
      <c r="D42" s="34" t="s">
        <v>7</v>
      </c>
      <c r="E42" s="97" t="e">
        <f>E43+E44+E51+#REF!+E52+#REF!+E53+#REF!</f>
        <v>#REF!</v>
      </c>
      <c r="F42" s="98" t="e">
        <f>F43+F44+F51+#REF!+F52+#REF!+F53+#REF!</f>
        <v>#REF!</v>
      </c>
      <c r="G42" s="99" t="e">
        <f>G43+G44+G51+#REF!+G52+#REF!+G53+#REF!</f>
        <v>#REF!</v>
      </c>
      <c r="H42" s="98" t="e">
        <f>H43+H44+H51+#REF!+H52+#REF!+H53+#REF!</f>
        <v>#REF!</v>
      </c>
      <c r="I42" s="52" t="e">
        <f>I43+I44+I51+#REF!+I52+#REF!+I53+#REF!</f>
        <v>#REF!</v>
      </c>
      <c r="J42" s="122">
        <f>J43+J44+J45+J46+J47+J48+J49+J50</f>
        <v>13918.75101</v>
      </c>
      <c r="K42" s="85"/>
      <c r="L42" s="86"/>
      <c r="M42" s="83"/>
      <c r="N42" s="83"/>
      <c r="O42" s="83"/>
      <c r="P42" s="83"/>
    </row>
    <row r="43" spans="2:16" ht="15" customHeight="1">
      <c r="B43" s="37" t="s">
        <v>101</v>
      </c>
      <c r="C43" s="33" t="s">
        <v>49</v>
      </c>
      <c r="D43" s="34" t="s">
        <v>7</v>
      </c>
      <c r="E43" s="97">
        <v>435.2</v>
      </c>
      <c r="F43" s="98">
        <v>165.6</v>
      </c>
      <c r="G43" s="99">
        <v>433.9</v>
      </c>
      <c r="H43" s="98">
        <v>277.5</v>
      </c>
      <c r="I43" s="52">
        <v>281.01</v>
      </c>
      <c r="J43" s="120">
        <v>3255.86614</v>
      </c>
      <c r="K43" s="85"/>
      <c r="L43" s="86"/>
      <c r="M43" s="83"/>
      <c r="N43" s="83"/>
      <c r="O43" s="83"/>
      <c r="P43" s="83"/>
    </row>
    <row r="44" spans="2:16" ht="31.5" customHeight="1">
      <c r="B44" s="37" t="s">
        <v>102</v>
      </c>
      <c r="C44" s="33" t="s">
        <v>81</v>
      </c>
      <c r="D44" s="34" t="s">
        <v>7</v>
      </c>
      <c r="E44" s="97">
        <f>SUM(E45:E50)</f>
        <v>142.6</v>
      </c>
      <c r="F44" s="98">
        <f>SUM(F45:F50)</f>
        <v>127</v>
      </c>
      <c r="G44" s="99">
        <f>SUM(G45:G50)</f>
        <v>192.8</v>
      </c>
      <c r="H44" s="98">
        <f>SUM(H45:H50)</f>
        <v>174.4454</v>
      </c>
      <c r="I44" s="52">
        <f>SUM(I45:I50)</f>
        <v>176.66</v>
      </c>
      <c r="J44" s="121">
        <v>5461.14883</v>
      </c>
      <c r="K44" s="85"/>
      <c r="L44" s="86"/>
      <c r="M44" s="83"/>
      <c r="N44" s="83"/>
      <c r="O44" s="83"/>
      <c r="P44" s="83"/>
    </row>
    <row r="45" spans="2:16" ht="15" customHeight="1">
      <c r="B45" s="37" t="s">
        <v>103</v>
      </c>
      <c r="C45" s="118" t="s">
        <v>50</v>
      </c>
      <c r="D45" s="34" t="s">
        <v>7</v>
      </c>
      <c r="E45" s="97">
        <v>0</v>
      </c>
      <c r="F45" s="98">
        <v>0</v>
      </c>
      <c r="G45" s="99">
        <v>0</v>
      </c>
      <c r="H45" s="98">
        <v>0</v>
      </c>
      <c r="I45" s="52">
        <v>0</v>
      </c>
      <c r="J45" s="120">
        <v>2956.99893</v>
      </c>
      <c r="K45" s="85"/>
      <c r="L45" s="86"/>
      <c r="M45" s="83"/>
      <c r="N45" s="83"/>
      <c r="O45" s="83"/>
      <c r="P45" s="83"/>
    </row>
    <row r="46" spans="2:16" ht="15" customHeight="1">
      <c r="B46" s="37" t="s">
        <v>51</v>
      </c>
      <c r="C46" s="118" t="s">
        <v>52</v>
      </c>
      <c r="D46" s="34" t="s">
        <v>7</v>
      </c>
      <c r="E46" s="97">
        <v>121.5</v>
      </c>
      <c r="F46" s="98">
        <v>127</v>
      </c>
      <c r="G46" s="99">
        <v>136</v>
      </c>
      <c r="H46" s="98">
        <v>148.1254</v>
      </c>
      <c r="I46" s="52">
        <v>150.01</v>
      </c>
      <c r="J46" s="120">
        <v>58.08567</v>
      </c>
      <c r="K46" s="86"/>
      <c r="L46" s="86"/>
      <c r="M46" s="83"/>
      <c r="N46" s="83"/>
      <c r="O46" s="83"/>
      <c r="P46" s="83"/>
    </row>
    <row r="47" spans="2:16" ht="15" customHeight="1">
      <c r="B47" s="37" t="s">
        <v>104</v>
      </c>
      <c r="C47" s="118" t="s">
        <v>53</v>
      </c>
      <c r="D47" s="34" t="s">
        <v>7</v>
      </c>
      <c r="E47" s="97">
        <v>0</v>
      </c>
      <c r="F47" s="98">
        <v>0</v>
      </c>
      <c r="G47" s="99">
        <v>0</v>
      </c>
      <c r="H47" s="98">
        <v>0</v>
      </c>
      <c r="I47" s="52">
        <v>0</v>
      </c>
      <c r="J47" s="120">
        <v>700.64468</v>
      </c>
      <c r="K47" s="86"/>
      <c r="L47" s="86"/>
      <c r="M47" s="83"/>
      <c r="N47" s="83"/>
      <c r="O47" s="83"/>
      <c r="P47" s="83"/>
    </row>
    <row r="48" spans="2:16" ht="15" customHeight="1">
      <c r="B48" s="37" t="s">
        <v>105</v>
      </c>
      <c r="C48" s="118" t="s">
        <v>54</v>
      </c>
      <c r="D48" s="34" t="s">
        <v>7</v>
      </c>
      <c r="E48" s="97">
        <v>0</v>
      </c>
      <c r="F48" s="98">
        <v>0</v>
      </c>
      <c r="G48" s="99">
        <v>0</v>
      </c>
      <c r="H48" s="98">
        <v>0</v>
      </c>
      <c r="I48" s="52">
        <v>0</v>
      </c>
      <c r="J48" s="120">
        <v>218.97201</v>
      </c>
      <c r="K48" s="86"/>
      <c r="L48" s="86"/>
      <c r="M48" s="83"/>
      <c r="N48" s="83"/>
      <c r="O48" s="83"/>
      <c r="P48" s="83"/>
    </row>
    <row r="49" spans="2:16" ht="15" customHeight="1">
      <c r="B49" s="37" t="s">
        <v>106</v>
      </c>
      <c r="C49" s="118" t="s">
        <v>55</v>
      </c>
      <c r="D49" s="34" t="s">
        <v>7</v>
      </c>
      <c r="E49" s="97">
        <v>21.1</v>
      </c>
      <c r="F49" s="98">
        <v>0</v>
      </c>
      <c r="G49" s="99">
        <v>22.5</v>
      </c>
      <c r="H49" s="98">
        <v>0</v>
      </c>
      <c r="I49" s="52">
        <v>0</v>
      </c>
      <c r="J49" s="120">
        <v>216.23212</v>
      </c>
      <c r="K49" s="86"/>
      <c r="L49" s="86"/>
      <c r="M49" s="83"/>
      <c r="N49" s="83"/>
      <c r="O49" s="83"/>
      <c r="P49" s="83"/>
    </row>
    <row r="50" spans="2:16" ht="15" customHeight="1">
      <c r="B50" s="37" t="s">
        <v>107</v>
      </c>
      <c r="C50" s="118" t="s">
        <v>56</v>
      </c>
      <c r="D50" s="34" t="s">
        <v>7</v>
      </c>
      <c r="E50" s="97">
        <v>0</v>
      </c>
      <c r="F50" s="98">
        <v>0</v>
      </c>
      <c r="G50" s="99">
        <v>34.3</v>
      </c>
      <c r="H50" s="98">
        <v>26.32</v>
      </c>
      <c r="I50" s="52">
        <v>26.65</v>
      </c>
      <c r="J50" s="120">
        <v>1050.80263</v>
      </c>
      <c r="K50" s="83"/>
      <c r="L50" s="83"/>
      <c r="M50" s="83"/>
      <c r="N50" s="83"/>
      <c r="O50" s="83"/>
      <c r="P50" s="83"/>
    </row>
    <row r="51" spans="2:16" ht="15" customHeight="1" thickBot="1">
      <c r="B51" s="37" t="s">
        <v>92</v>
      </c>
      <c r="C51" s="33" t="s">
        <v>134</v>
      </c>
      <c r="D51" s="34" t="s">
        <v>7</v>
      </c>
      <c r="E51" s="97">
        <v>191.3</v>
      </c>
      <c r="F51" s="98">
        <v>218.4</v>
      </c>
      <c r="G51" s="99">
        <v>192.9</v>
      </c>
      <c r="H51" s="98">
        <v>264.31</v>
      </c>
      <c r="I51" s="52">
        <v>267.66</v>
      </c>
      <c r="J51" s="122">
        <f>J52</f>
        <v>1617.0831</v>
      </c>
      <c r="K51" s="83"/>
      <c r="L51" s="83"/>
      <c r="M51" s="83"/>
      <c r="N51" s="83"/>
      <c r="O51" s="83"/>
      <c r="P51" s="83"/>
    </row>
    <row r="52" spans="2:16" ht="15.75" customHeight="1" hidden="1" thickBot="1">
      <c r="B52" s="37" t="s">
        <v>108</v>
      </c>
      <c r="C52" s="42" t="s">
        <v>109</v>
      </c>
      <c r="D52" s="34" t="s">
        <v>7</v>
      </c>
      <c r="E52" s="97">
        <v>0</v>
      </c>
      <c r="F52" s="98">
        <v>0</v>
      </c>
      <c r="G52" s="99">
        <v>0</v>
      </c>
      <c r="H52" s="98">
        <v>0</v>
      </c>
      <c r="I52" s="52">
        <v>0</v>
      </c>
      <c r="J52" s="120">
        <v>1617.0831</v>
      </c>
      <c r="K52" s="83"/>
      <c r="L52" s="83"/>
      <c r="M52" s="83"/>
      <c r="N52" s="83"/>
      <c r="O52" s="83"/>
      <c r="P52" s="83"/>
    </row>
    <row r="53" spans="2:10" ht="15" customHeight="1" hidden="1">
      <c r="B53" s="38"/>
      <c r="C53" s="42"/>
      <c r="D53" s="40" t="s">
        <v>7</v>
      </c>
      <c r="E53" s="101">
        <v>0</v>
      </c>
      <c r="F53" s="102">
        <v>0</v>
      </c>
      <c r="G53" s="106">
        <v>0</v>
      </c>
      <c r="H53" s="102">
        <v>0</v>
      </c>
      <c r="I53" s="103">
        <f>G53*$I$36</f>
        <v>0</v>
      </c>
      <c r="J53" s="123"/>
    </row>
    <row r="54" spans="2:10" s="13" customFormat="1" ht="15" customHeight="1" thickBot="1">
      <c r="B54" s="108"/>
      <c r="C54" s="109" t="s">
        <v>57</v>
      </c>
      <c r="D54" s="110" t="s">
        <v>7</v>
      </c>
      <c r="E54" s="124" t="e">
        <f>E39+E40+E41+E42+#REF!+#REF!-0.1</f>
        <v>#REF!</v>
      </c>
      <c r="F54" s="124" t="e">
        <f>F39+F40+F41+F42+#REF!+#REF!+0.1</f>
        <v>#REF!</v>
      </c>
      <c r="G54" s="124" t="e">
        <f>G39+G40+G41+G42+#REF!+#REF!+0.1</f>
        <v>#REF!</v>
      </c>
      <c r="H54" s="124" t="e">
        <f>H39+H40+H41+H42+#REF!+#REF!</f>
        <v>#REF!</v>
      </c>
      <c r="I54" s="124" t="e">
        <f>I39+I40+I41+I42+#REF!+#REF!</f>
        <v>#REF!</v>
      </c>
      <c r="J54" s="125">
        <f>J39+J40+J41+J42+J51</f>
        <v>162551.75809000002</v>
      </c>
    </row>
    <row r="55" spans="2:10" s="13" customFormat="1" ht="15" customHeight="1" thickBot="1">
      <c r="B55" s="116"/>
      <c r="C55" s="114"/>
      <c r="D55" s="67"/>
      <c r="E55" s="64"/>
      <c r="F55" s="64"/>
      <c r="G55" s="64"/>
      <c r="H55" s="64"/>
      <c r="I55" s="64"/>
      <c r="J55" s="66"/>
    </row>
    <row r="56" spans="2:10" s="13" customFormat="1" ht="14.25" customHeight="1" thickBot="1">
      <c r="B56" s="190" t="s">
        <v>58</v>
      </c>
      <c r="C56" s="191"/>
      <c r="D56" s="191"/>
      <c r="E56" s="191"/>
      <c r="F56" s="191"/>
      <c r="G56" s="191"/>
      <c r="H56" s="191"/>
      <c r="I56" s="191"/>
      <c r="J56" s="192"/>
    </row>
    <row r="57" spans="2:10" s="13" customFormat="1" ht="15" customHeight="1">
      <c r="B57" s="188" t="s">
        <v>90</v>
      </c>
      <c r="C57" s="184" t="s">
        <v>59</v>
      </c>
      <c r="D57" s="31" t="s">
        <v>7</v>
      </c>
      <c r="E57" s="90">
        <v>12195</v>
      </c>
      <c r="F57" s="91">
        <v>3008.1</v>
      </c>
      <c r="G57" s="91">
        <v>4972.4</v>
      </c>
      <c r="H57" s="90">
        <v>3008.1</v>
      </c>
      <c r="I57" s="91">
        <v>4916.94</v>
      </c>
      <c r="J57" s="91">
        <v>10070.28</v>
      </c>
    </row>
    <row r="58" spans="2:10" s="13" customFormat="1" ht="15" customHeight="1">
      <c r="B58" s="37" t="s">
        <v>91</v>
      </c>
      <c r="C58" s="185" t="s">
        <v>60</v>
      </c>
      <c r="D58" s="34" t="s">
        <v>7</v>
      </c>
      <c r="E58" s="19">
        <v>1218.9</v>
      </c>
      <c r="F58" s="18">
        <v>786.4</v>
      </c>
      <c r="G58" s="18">
        <v>1207.3</v>
      </c>
      <c r="H58" s="19">
        <v>833.55</v>
      </c>
      <c r="I58" s="47">
        <f>I39*0.302</f>
        <v>1281.8480599999998</v>
      </c>
      <c r="J58" s="127">
        <v>29528.49</v>
      </c>
    </row>
    <row r="59" spans="2:10" s="13" customFormat="1" ht="15.75" customHeight="1" hidden="1" thickBot="1">
      <c r="B59" s="37">
        <v>3</v>
      </c>
      <c r="C59" s="185" t="s">
        <v>61</v>
      </c>
      <c r="D59" s="34" t="s">
        <v>7</v>
      </c>
      <c r="E59" s="19">
        <v>0</v>
      </c>
      <c r="F59" s="18">
        <v>0</v>
      </c>
      <c r="G59" s="18">
        <v>0</v>
      </c>
      <c r="H59" s="19">
        <v>0</v>
      </c>
      <c r="I59" s="47">
        <f>G59+(G59*$I$25/100)</f>
        <v>0</v>
      </c>
      <c r="J59" s="127"/>
    </row>
    <row r="60" spans="2:10" s="13" customFormat="1" ht="32.25" customHeight="1">
      <c r="B60" s="189" t="s">
        <v>94</v>
      </c>
      <c r="C60" s="186" t="s">
        <v>110</v>
      </c>
      <c r="D60" s="34" t="s">
        <v>7</v>
      </c>
      <c r="E60" s="19"/>
      <c r="F60" s="18"/>
      <c r="G60" s="18"/>
      <c r="H60" s="19"/>
      <c r="I60" s="47"/>
      <c r="J60" s="127">
        <v>8012.94862</v>
      </c>
    </row>
    <row r="61" spans="2:10" s="13" customFormat="1" ht="15.75" customHeight="1">
      <c r="B61" s="189" t="s">
        <v>88</v>
      </c>
      <c r="C61" s="186" t="s">
        <v>111</v>
      </c>
      <c r="D61" s="34" t="s">
        <v>7</v>
      </c>
      <c r="E61" s="19"/>
      <c r="F61" s="18"/>
      <c r="G61" s="18"/>
      <c r="H61" s="19"/>
      <c r="I61" s="47"/>
      <c r="J61" s="132">
        <v>3166.11</v>
      </c>
    </row>
    <row r="62" spans="2:10" s="13" customFormat="1" ht="15.75" customHeight="1">
      <c r="B62" s="189" t="s">
        <v>101</v>
      </c>
      <c r="C62" s="186" t="s">
        <v>62</v>
      </c>
      <c r="D62" s="34" t="s">
        <v>7</v>
      </c>
      <c r="E62" s="19"/>
      <c r="F62" s="18"/>
      <c r="G62" s="18"/>
      <c r="H62" s="19"/>
      <c r="I62" s="47"/>
      <c r="J62" s="127">
        <v>162.727</v>
      </c>
    </row>
    <row r="63" spans="2:10" s="13" customFormat="1" ht="15.75" customHeight="1">
      <c r="B63" s="189" t="s">
        <v>102</v>
      </c>
      <c r="C63" s="186" t="s">
        <v>63</v>
      </c>
      <c r="D63" s="34" t="s">
        <v>7</v>
      </c>
      <c r="E63" s="19"/>
      <c r="F63" s="18"/>
      <c r="G63" s="18"/>
      <c r="H63" s="19"/>
      <c r="I63" s="47"/>
      <c r="J63" s="127">
        <v>9.44</v>
      </c>
    </row>
    <row r="64" spans="2:10" s="13" customFormat="1" ht="15.75" customHeight="1">
      <c r="B64" s="189" t="s">
        <v>103</v>
      </c>
      <c r="C64" s="186" t="s">
        <v>64</v>
      </c>
      <c r="D64" s="34" t="s">
        <v>7</v>
      </c>
      <c r="E64" s="19"/>
      <c r="F64" s="18"/>
      <c r="G64" s="18"/>
      <c r="H64" s="19"/>
      <c r="I64" s="47"/>
      <c r="J64" s="127">
        <v>2983.3</v>
      </c>
    </row>
    <row r="65" spans="2:10" s="13" customFormat="1" ht="15.75" customHeight="1">
      <c r="B65" s="189" t="s">
        <v>51</v>
      </c>
      <c r="C65" s="186" t="s">
        <v>66</v>
      </c>
      <c r="D65" s="34" t="s">
        <v>7</v>
      </c>
      <c r="E65" s="19"/>
      <c r="F65" s="18"/>
      <c r="G65" s="18"/>
      <c r="H65" s="19"/>
      <c r="I65" s="47"/>
      <c r="J65" s="127">
        <v>0</v>
      </c>
    </row>
    <row r="66" spans="2:10" s="13" customFormat="1" ht="15.75" customHeight="1">
      <c r="B66" s="189" t="s">
        <v>104</v>
      </c>
      <c r="C66" s="186" t="s">
        <v>65</v>
      </c>
      <c r="D66" s="34" t="s">
        <v>7</v>
      </c>
      <c r="E66" s="19"/>
      <c r="F66" s="18"/>
      <c r="G66" s="18"/>
      <c r="H66" s="19"/>
      <c r="I66" s="47"/>
      <c r="J66" s="127">
        <v>10.64</v>
      </c>
    </row>
    <row r="67" spans="2:10" s="13" customFormat="1" ht="15.75" customHeight="1">
      <c r="B67" s="37" t="s">
        <v>92</v>
      </c>
      <c r="C67" s="186" t="s">
        <v>67</v>
      </c>
      <c r="D67" s="34" t="s">
        <v>7</v>
      </c>
      <c r="E67" s="19"/>
      <c r="F67" s="18"/>
      <c r="G67" s="18"/>
      <c r="H67" s="19"/>
      <c r="I67" s="47"/>
      <c r="J67" s="127">
        <v>15720.17</v>
      </c>
    </row>
    <row r="68" spans="2:10" s="13" customFormat="1" ht="15.75" customHeight="1">
      <c r="B68" s="37" t="s">
        <v>93</v>
      </c>
      <c r="C68" s="186" t="s">
        <v>112</v>
      </c>
      <c r="D68" s="34" t="s">
        <v>7</v>
      </c>
      <c r="E68" s="19"/>
      <c r="F68" s="18"/>
      <c r="G68" s="18"/>
      <c r="H68" s="19"/>
      <c r="I68" s="47"/>
      <c r="J68" s="127">
        <v>36847.4</v>
      </c>
    </row>
    <row r="69" spans="2:10" s="13" customFormat="1" ht="34.5" customHeight="1">
      <c r="B69" s="37" t="s">
        <v>115</v>
      </c>
      <c r="C69" s="186" t="s">
        <v>113</v>
      </c>
      <c r="D69" s="34" t="s">
        <v>7</v>
      </c>
      <c r="E69" s="19"/>
      <c r="F69" s="18"/>
      <c r="G69" s="18"/>
      <c r="H69" s="19"/>
      <c r="I69" s="47"/>
      <c r="J69" s="127">
        <f>J71+J72</f>
        <v>23297.04</v>
      </c>
    </row>
    <row r="70" spans="2:10" s="13" customFormat="1" ht="30.75" customHeight="1" hidden="1">
      <c r="B70" s="37" t="s">
        <v>116</v>
      </c>
      <c r="C70" s="187" t="s">
        <v>114</v>
      </c>
      <c r="D70" s="34" t="s">
        <v>7</v>
      </c>
      <c r="E70" s="19"/>
      <c r="F70" s="18"/>
      <c r="G70" s="18"/>
      <c r="H70" s="19"/>
      <c r="I70" s="47"/>
      <c r="J70" s="127">
        <v>0</v>
      </c>
    </row>
    <row r="71" spans="2:10" s="13" customFormat="1" ht="15.75" customHeight="1">
      <c r="B71" s="37" t="s">
        <v>116</v>
      </c>
      <c r="C71" s="187" t="s">
        <v>126</v>
      </c>
      <c r="D71" s="34" t="s">
        <v>7</v>
      </c>
      <c r="E71" s="19"/>
      <c r="F71" s="18"/>
      <c r="G71" s="18"/>
      <c r="H71" s="19"/>
      <c r="I71" s="47"/>
      <c r="J71" s="127">
        <v>0</v>
      </c>
    </row>
    <row r="72" spans="2:10" s="13" customFormat="1" ht="15.75" customHeight="1">
      <c r="B72" s="37" t="s">
        <v>117</v>
      </c>
      <c r="C72" s="187" t="s">
        <v>125</v>
      </c>
      <c r="D72" s="34" t="s">
        <v>7</v>
      </c>
      <c r="E72" s="19"/>
      <c r="F72" s="18"/>
      <c r="G72" s="18"/>
      <c r="H72" s="19"/>
      <c r="I72" s="47"/>
      <c r="J72" s="127">
        <v>23297.04</v>
      </c>
    </row>
    <row r="73" spans="2:10" s="13" customFormat="1" ht="61.5" customHeight="1">
      <c r="B73" s="37" t="s">
        <v>119</v>
      </c>
      <c r="C73" s="118" t="s">
        <v>138</v>
      </c>
      <c r="D73" s="34" t="s">
        <v>7</v>
      </c>
      <c r="E73" s="19"/>
      <c r="F73" s="18"/>
      <c r="G73" s="18"/>
      <c r="H73" s="19"/>
      <c r="I73" s="47"/>
      <c r="J73" s="127">
        <v>26870.28</v>
      </c>
    </row>
    <row r="74" spans="2:10" s="13" customFormat="1" ht="42" customHeight="1">
      <c r="B74" s="37" t="s">
        <v>120</v>
      </c>
      <c r="C74" s="118" t="s">
        <v>137</v>
      </c>
      <c r="D74" s="34" t="s">
        <v>7</v>
      </c>
      <c r="E74" s="19"/>
      <c r="F74" s="18"/>
      <c r="G74" s="18"/>
      <c r="H74" s="19"/>
      <c r="I74" s="47"/>
      <c r="J74" s="127">
        <v>377.63</v>
      </c>
    </row>
    <row r="75" spans="2:10" s="13" customFormat="1" ht="15.75" customHeight="1">
      <c r="B75" s="37" t="s">
        <v>123</v>
      </c>
      <c r="C75" s="126" t="s">
        <v>87</v>
      </c>
      <c r="D75" s="34" t="s">
        <v>7</v>
      </c>
      <c r="E75" s="19"/>
      <c r="F75" s="18"/>
      <c r="G75" s="18"/>
      <c r="H75" s="19"/>
      <c r="I75" s="47"/>
      <c r="J75" s="127">
        <v>125.64</v>
      </c>
    </row>
    <row r="76" spans="2:10" s="13" customFormat="1" ht="15.75" customHeight="1">
      <c r="B76" s="37" t="s">
        <v>124</v>
      </c>
      <c r="C76" s="126" t="s">
        <v>118</v>
      </c>
      <c r="D76" s="34" t="s">
        <v>7</v>
      </c>
      <c r="E76" s="19"/>
      <c r="F76" s="18"/>
      <c r="G76" s="18"/>
      <c r="H76" s="19"/>
      <c r="I76" s="47"/>
      <c r="J76" s="127">
        <v>1105</v>
      </c>
    </row>
    <row r="77" spans="2:10" s="13" customFormat="1" ht="15.75" customHeight="1" hidden="1">
      <c r="B77" s="37" t="s">
        <v>123</v>
      </c>
      <c r="C77" s="126" t="s">
        <v>121</v>
      </c>
      <c r="D77" s="34" t="s">
        <v>7</v>
      </c>
      <c r="E77" s="19"/>
      <c r="F77" s="18"/>
      <c r="G77" s="18"/>
      <c r="H77" s="19"/>
      <c r="I77" s="47"/>
      <c r="J77" s="127">
        <f>J78</f>
        <v>56148</v>
      </c>
    </row>
    <row r="78" spans="2:10" s="13" customFormat="1" ht="15.75" customHeight="1">
      <c r="B78" s="37" t="s">
        <v>135</v>
      </c>
      <c r="C78" s="126" t="s">
        <v>122</v>
      </c>
      <c r="D78" s="34" t="s">
        <v>7</v>
      </c>
      <c r="E78" s="19"/>
      <c r="F78" s="18"/>
      <c r="G78" s="18"/>
      <c r="H78" s="19"/>
      <c r="I78" s="47"/>
      <c r="J78" s="127">
        <v>56148</v>
      </c>
    </row>
    <row r="79" spans="2:10" s="13" customFormat="1" ht="15.75" customHeight="1" thickBot="1">
      <c r="B79" s="134" t="s">
        <v>136</v>
      </c>
      <c r="C79" s="135" t="s">
        <v>128</v>
      </c>
      <c r="D79" s="136" t="s">
        <v>7</v>
      </c>
      <c r="E79" s="137"/>
      <c r="F79" s="138"/>
      <c r="G79" s="138"/>
      <c r="H79" s="137"/>
      <c r="I79" s="139"/>
      <c r="J79" s="140">
        <v>15776.32</v>
      </c>
    </row>
    <row r="80" spans="2:10" s="13" customFormat="1" ht="15" customHeight="1" thickBot="1">
      <c r="B80" s="108"/>
      <c r="C80" s="71" t="s">
        <v>68</v>
      </c>
      <c r="D80" s="110" t="s">
        <v>7</v>
      </c>
      <c r="E80" s="111" t="e">
        <f>E57+E58+E59+#REF!+#REF!+#REF!+#REF!</f>
        <v>#REF!</v>
      </c>
      <c r="F80" s="23" t="e">
        <f>F57+F58+F59+#REF!+#REF!+#REF!+#REF!</f>
        <v>#REF!</v>
      </c>
      <c r="G80" s="23" t="e">
        <f>G57+G58+G59+#REF!+#REF!+#REF!+#REF!</f>
        <v>#REF!</v>
      </c>
      <c r="H80" s="111" t="e">
        <f>H57+H58+H59+#REF!+#REF!+#REF!+#REF!+#REF!+#REF!+#REF!</f>
        <v>#REF!</v>
      </c>
      <c r="I80" s="111" t="e">
        <f>I57+I58+I59+#REF!+#REF!+#REF!+#REF!+#REF!+#REF!+#REF!</f>
        <v>#REF!</v>
      </c>
      <c r="J80" s="23">
        <f>J57+J58+J60+J61+J67+J68+J69+J75+J76+J78+J79+J73+J74</f>
        <v>227045.30862000005</v>
      </c>
    </row>
    <row r="81" spans="2:10" s="13" customFormat="1" ht="15" customHeight="1" thickBot="1">
      <c r="B81" s="129"/>
      <c r="C81" s="69"/>
      <c r="D81" s="67"/>
      <c r="E81" s="128"/>
      <c r="F81" s="64"/>
      <c r="G81" s="64"/>
      <c r="H81" s="128"/>
      <c r="I81" s="128"/>
      <c r="J81" s="64"/>
    </row>
    <row r="82" spans="2:10" s="13" customFormat="1" ht="14.25" customHeight="1" thickBot="1">
      <c r="B82" s="190" t="s">
        <v>69</v>
      </c>
      <c r="C82" s="191"/>
      <c r="D82" s="191"/>
      <c r="E82" s="191"/>
      <c r="F82" s="191"/>
      <c r="G82" s="191"/>
      <c r="H82" s="191"/>
      <c r="I82" s="191"/>
      <c r="J82" s="192"/>
    </row>
    <row r="83" spans="2:10" ht="15" customHeight="1" hidden="1">
      <c r="B83" s="30" t="s">
        <v>90</v>
      </c>
      <c r="C83" s="80" t="s">
        <v>75</v>
      </c>
      <c r="D83" s="31" t="s">
        <v>7</v>
      </c>
      <c r="E83" s="93" t="e">
        <f aca="true" t="shared" si="0" ref="E83:J83">E54</f>
        <v>#REF!</v>
      </c>
      <c r="F83" s="93" t="e">
        <f t="shared" si="0"/>
        <v>#REF!</v>
      </c>
      <c r="G83" s="94" t="e">
        <f t="shared" si="0"/>
        <v>#REF!</v>
      </c>
      <c r="H83" s="93" t="e">
        <f t="shared" si="0"/>
        <v>#REF!</v>
      </c>
      <c r="I83" s="96" t="e">
        <f t="shared" si="0"/>
        <v>#REF!</v>
      </c>
      <c r="J83" s="104">
        <f t="shared" si="0"/>
        <v>162551.75809000002</v>
      </c>
    </row>
    <row r="84" spans="2:10" ht="15" customHeight="1" hidden="1">
      <c r="B84" s="32" t="s">
        <v>91</v>
      </c>
      <c r="C84" s="25" t="s">
        <v>76</v>
      </c>
      <c r="D84" s="34" t="s">
        <v>7</v>
      </c>
      <c r="E84" s="97" t="e">
        <f aca="true" t="shared" si="1" ref="E84:J84">E80</f>
        <v>#REF!</v>
      </c>
      <c r="F84" s="98" t="e">
        <f t="shared" si="1"/>
        <v>#REF!</v>
      </c>
      <c r="G84" s="99" t="e">
        <f t="shared" si="1"/>
        <v>#REF!</v>
      </c>
      <c r="H84" s="98" t="e">
        <f t="shared" si="1"/>
        <v>#REF!</v>
      </c>
      <c r="I84" s="100" t="e">
        <f t="shared" si="1"/>
        <v>#REF!</v>
      </c>
      <c r="J84" s="105">
        <f t="shared" si="1"/>
        <v>227045.30862000005</v>
      </c>
    </row>
    <row r="85" spans="2:10" ht="32.25" hidden="1" thickBot="1">
      <c r="B85" s="39">
        <v>3</v>
      </c>
      <c r="C85" s="51" t="s">
        <v>77</v>
      </c>
      <c r="D85" s="40" t="s">
        <v>7</v>
      </c>
      <c r="E85" s="154"/>
      <c r="F85" s="102">
        <v>0</v>
      </c>
      <c r="G85" s="106">
        <v>0</v>
      </c>
      <c r="H85" s="102">
        <v>0</v>
      </c>
      <c r="I85" s="130">
        <v>0</v>
      </c>
      <c r="J85" s="107">
        <v>0</v>
      </c>
    </row>
    <row r="86" spans="2:11" ht="15" customHeight="1">
      <c r="B86" s="162" t="s">
        <v>90</v>
      </c>
      <c r="C86" s="163" t="s">
        <v>69</v>
      </c>
      <c r="D86" s="165" t="s">
        <v>7</v>
      </c>
      <c r="E86" s="159">
        <v>0</v>
      </c>
      <c r="F86" s="151">
        <v>0</v>
      </c>
      <c r="G86" s="152">
        <v>0</v>
      </c>
      <c r="H86" s="153">
        <v>-240.624</v>
      </c>
      <c r="I86" s="155">
        <v>0</v>
      </c>
      <c r="J86" s="166">
        <f>J88+J89+J90+J91</f>
        <v>-41810.93</v>
      </c>
      <c r="K86" s="117"/>
    </row>
    <row r="87" spans="2:10" ht="15" customHeight="1">
      <c r="B87" s="32" t="s">
        <v>95</v>
      </c>
      <c r="C87" s="62" t="s">
        <v>70</v>
      </c>
      <c r="D87" s="34" t="s">
        <v>7</v>
      </c>
      <c r="E87" s="160">
        <v>0</v>
      </c>
      <c r="F87" s="148">
        <v>0</v>
      </c>
      <c r="G87" s="149">
        <v>0</v>
      </c>
      <c r="H87" s="150">
        <v>0</v>
      </c>
      <c r="I87" s="156">
        <v>0</v>
      </c>
      <c r="J87" s="131">
        <v>0</v>
      </c>
    </row>
    <row r="88" spans="2:10" ht="15" customHeight="1">
      <c r="B88" s="32" t="s">
        <v>96</v>
      </c>
      <c r="C88" s="62" t="s">
        <v>71</v>
      </c>
      <c r="D88" s="34" t="s">
        <v>7</v>
      </c>
      <c r="E88" s="160">
        <v>0</v>
      </c>
      <c r="F88" s="148">
        <v>0</v>
      </c>
      <c r="G88" s="149">
        <v>0</v>
      </c>
      <c r="H88" s="150">
        <v>0</v>
      </c>
      <c r="I88" s="156">
        <v>0</v>
      </c>
      <c r="J88" s="131">
        <v>-9685.93</v>
      </c>
    </row>
    <row r="89" spans="2:10" ht="31.5" customHeight="1">
      <c r="B89" s="32" t="s">
        <v>97</v>
      </c>
      <c r="C89" s="62" t="s">
        <v>72</v>
      </c>
      <c r="D89" s="34" t="s">
        <v>7</v>
      </c>
      <c r="E89" s="160">
        <v>0</v>
      </c>
      <c r="F89" s="148">
        <v>0</v>
      </c>
      <c r="G89" s="149">
        <v>0</v>
      </c>
      <c r="H89" s="150">
        <v>0</v>
      </c>
      <c r="I89" s="156">
        <v>0</v>
      </c>
      <c r="J89" s="131">
        <v>0</v>
      </c>
    </row>
    <row r="90" spans="2:10" ht="35.25" customHeight="1">
      <c r="B90" s="32" t="s">
        <v>98</v>
      </c>
      <c r="C90" s="62" t="s">
        <v>73</v>
      </c>
      <c r="D90" s="34" t="s">
        <v>7</v>
      </c>
      <c r="E90" s="160">
        <v>0</v>
      </c>
      <c r="F90" s="148">
        <v>0</v>
      </c>
      <c r="G90" s="149">
        <v>0</v>
      </c>
      <c r="H90" s="150">
        <v>0</v>
      </c>
      <c r="I90" s="156">
        <v>0</v>
      </c>
      <c r="J90" s="131">
        <v>-32125</v>
      </c>
    </row>
    <row r="91" spans="2:10" ht="35.25" customHeight="1">
      <c r="B91" s="32" t="s">
        <v>99</v>
      </c>
      <c r="C91" s="62" t="s">
        <v>74</v>
      </c>
      <c r="D91" s="34" t="s">
        <v>7</v>
      </c>
      <c r="E91" s="160">
        <v>0</v>
      </c>
      <c r="F91" s="148">
        <v>0</v>
      </c>
      <c r="G91" s="149">
        <v>0</v>
      </c>
      <c r="H91" s="150">
        <v>0</v>
      </c>
      <c r="I91" s="156">
        <v>0</v>
      </c>
      <c r="J91" s="131">
        <v>0</v>
      </c>
    </row>
    <row r="92" spans="2:10" ht="33.75" customHeight="1">
      <c r="B92" s="141" t="s">
        <v>91</v>
      </c>
      <c r="C92" s="164" t="s">
        <v>130</v>
      </c>
      <c r="D92" s="142" t="s">
        <v>7</v>
      </c>
      <c r="E92" s="161">
        <v>0</v>
      </c>
      <c r="F92" s="145">
        <v>0</v>
      </c>
      <c r="G92" s="146">
        <v>0</v>
      </c>
      <c r="H92" s="147">
        <v>-32</v>
      </c>
      <c r="I92" s="157">
        <v>0</v>
      </c>
      <c r="J92" s="143">
        <f>J93+J94+J96+J95</f>
        <v>140085.07</v>
      </c>
    </row>
    <row r="93" spans="2:10" ht="33.75" customHeight="1">
      <c r="B93" s="32" t="s">
        <v>131</v>
      </c>
      <c r="C93" s="62" t="s">
        <v>142</v>
      </c>
      <c r="D93" s="34" t="s">
        <v>7</v>
      </c>
      <c r="E93" s="160"/>
      <c r="F93" s="148"/>
      <c r="G93" s="149"/>
      <c r="H93" s="150"/>
      <c r="I93" s="158"/>
      <c r="J93" s="167">
        <v>121466.3</v>
      </c>
    </row>
    <row r="94" spans="2:10" ht="33.75" customHeight="1">
      <c r="B94" s="32" t="s">
        <v>132</v>
      </c>
      <c r="C94" s="62" t="s">
        <v>129</v>
      </c>
      <c r="D94" s="34" t="s">
        <v>7</v>
      </c>
      <c r="E94" s="160"/>
      <c r="F94" s="148"/>
      <c r="G94" s="149"/>
      <c r="H94" s="150"/>
      <c r="I94" s="158"/>
      <c r="J94" s="167">
        <v>24599.04</v>
      </c>
    </row>
    <row r="95" spans="2:10" ht="52.5" customHeight="1">
      <c r="B95" s="169" t="s">
        <v>133</v>
      </c>
      <c r="C95" s="170" t="s">
        <v>140</v>
      </c>
      <c r="D95" s="34" t="s">
        <v>7</v>
      </c>
      <c r="E95" s="172"/>
      <c r="F95" s="173"/>
      <c r="G95" s="174"/>
      <c r="H95" s="175"/>
      <c r="I95" s="176"/>
      <c r="J95" s="177">
        <v>9908.37</v>
      </c>
    </row>
    <row r="96" spans="2:10" ht="38.25" customHeight="1" thickBot="1">
      <c r="B96" s="169" t="s">
        <v>139</v>
      </c>
      <c r="C96" s="170" t="s">
        <v>141</v>
      </c>
      <c r="D96" s="171" t="s">
        <v>7</v>
      </c>
      <c r="E96" s="172"/>
      <c r="F96" s="173"/>
      <c r="G96" s="174"/>
      <c r="H96" s="175"/>
      <c r="I96" s="174"/>
      <c r="J96" s="177">
        <v>-15888.64</v>
      </c>
    </row>
    <row r="97" spans="2:10" ht="20.25" customHeight="1" thickBot="1">
      <c r="B97" s="41"/>
      <c r="C97" s="182" t="s">
        <v>143</v>
      </c>
      <c r="D97" s="110" t="s">
        <v>7</v>
      </c>
      <c r="E97" s="178"/>
      <c r="F97" s="179"/>
      <c r="G97" s="180"/>
      <c r="H97" s="181"/>
      <c r="I97" s="180"/>
      <c r="J97" s="183">
        <f>J86+J92</f>
        <v>98274.14000000001</v>
      </c>
    </row>
    <row r="98" spans="2:10" s="13" customFormat="1" ht="15" customHeight="1" thickBot="1">
      <c r="B98" s="144"/>
      <c r="C98" s="69"/>
      <c r="D98" s="70"/>
      <c r="E98" s="70"/>
      <c r="F98" s="64"/>
      <c r="G98" s="64"/>
      <c r="H98" s="64"/>
      <c r="I98" s="64"/>
      <c r="J98" s="64"/>
    </row>
    <row r="99" spans="2:10" ht="36" customHeight="1" thickBot="1">
      <c r="B99" s="41"/>
      <c r="C99" s="43" t="s">
        <v>100</v>
      </c>
      <c r="D99" s="110" t="s">
        <v>7</v>
      </c>
      <c r="E99" s="23" t="e">
        <f>#REF!+#REF!</f>
        <v>#REF!</v>
      </c>
      <c r="F99" s="23" t="e">
        <f>#REF!+#REF!</f>
        <v>#REF!</v>
      </c>
      <c r="G99" s="60" t="e">
        <f>#REF!+#REF!</f>
        <v>#REF!</v>
      </c>
      <c r="H99" s="60" t="e">
        <f>#REF!+#REF!</f>
        <v>#REF!</v>
      </c>
      <c r="I99" s="23" t="e">
        <f>#REF!+#REF!</f>
        <v>#REF!</v>
      </c>
      <c r="J99" s="60">
        <f>J54+J80+J86+J92</f>
        <v>487871.20671000006</v>
      </c>
    </row>
    <row r="100" spans="2:7" s="13" customFormat="1" ht="13.5" customHeight="1">
      <c r="B100" s="10"/>
      <c r="C100" s="11"/>
      <c r="D100" s="12"/>
      <c r="E100" s="12"/>
      <c r="F100" s="9"/>
      <c r="G100" s="9"/>
    </row>
    <row r="101" spans="2:11" ht="20.25">
      <c r="B101" s="13"/>
      <c r="C101" s="13"/>
      <c r="D101" s="14"/>
      <c r="E101" s="14"/>
      <c r="F101" s="15"/>
      <c r="G101" s="15"/>
      <c r="H101" s="15"/>
      <c r="K101" s="209">
        <v>5</v>
      </c>
    </row>
    <row r="107" spans="6:10" ht="12.75">
      <c r="F107" s="3">
        <f>8609.01-8368.38</f>
        <v>240.63000000000102</v>
      </c>
      <c r="H107" s="61" t="e">
        <f>8609.01-H99</f>
        <v>#REF!</v>
      </c>
      <c r="J107" s="61"/>
    </row>
    <row r="108" ht="12.75">
      <c r="H108" s="61" t="e">
        <f>H107-F107</f>
        <v>#REF!</v>
      </c>
    </row>
    <row r="109" ht="12.75">
      <c r="C109" s="168"/>
    </row>
  </sheetData>
  <sheetProtection/>
  <mergeCells count="11">
    <mergeCell ref="D1:J4"/>
    <mergeCell ref="B8:B10"/>
    <mergeCell ref="C8:C10"/>
    <mergeCell ref="D8:D10"/>
    <mergeCell ref="E8:F9"/>
    <mergeCell ref="J8:J10"/>
    <mergeCell ref="B56:J56"/>
    <mergeCell ref="B82:J82"/>
    <mergeCell ref="B6:J6"/>
    <mergeCell ref="G8:H9"/>
    <mergeCell ref="B38:J38"/>
  </mergeCells>
  <printOptions/>
  <pageMargins left="0.73" right="0.17" top="0.17" bottom="0.17" header="0.17" footer="0.17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odanilova</dc:creator>
  <cp:keywords/>
  <dc:description/>
  <cp:lastModifiedBy>Базанова</cp:lastModifiedBy>
  <cp:lastPrinted>2017-11-13T07:33:42Z</cp:lastPrinted>
  <dcterms:created xsi:type="dcterms:W3CDTF">2014-09-18T07:44:10Z</dcterms:created>
  <dcterms:modified xsi:type="dcterms:W3CDTF">2017-11-14T07:48:57Z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