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67" i="1" l="1"/>
  <c r="E66" i="1"/>
  <c r="B52" i="1"/>
  <c r="B51" i="1" s="1"/>
  <c r="B50" i="1"/>
  <c r="B49" i="1"/>
  <c r="C48" i="1"/>
  <c r="B48" i="1"/>
  <c r="B47" i="1"/>
  <c r="B46" i="1"/>
  <c r="B45" i="1"/>
  <c r="B44" i="1"/>
  <c r="B43" i="1"/>
  <c r="C43" i="1" s="1"/>
  <c r="B42" i="1"/>
  <c r="B40" i="1"/>
  <c r="B39" i="1"/>
  <c r="C39" i="1" s="1"/>
  <c r="B38" i="1"/>
  <c r="B37" i="1"/>
  <c r="C37" i="1" s="1"/>
  <c r="B35" i="1"/>
  <c r="C35" i="1" s="1"/>
  <c r="B34" i="1"/>
  <c r="B33" i="1"/>
  <c r="C33" i="1" s="1"/>
  <c r="B32" i="1"/>
  <c r="C31" i="1"/>
  <c r="B31" i="1"/>
  <c r="B30" i="1"/>
  <c r="B28" i="1"/>
  <c r="B27" i="1"/>
  <c r="B26" i="1"/>
  <c r="B25" i="1"/>
  <c r="B17" i="1"/>
  <c r="B15" i="1"/>
  <c r="B29" i="1" l="1"/>
  <c r="C27" i="1"/>
  <c r="C50" i="1"/>
  <c r="B24" i="1"/>
  <c r="C25" i="1"/>
  <c r="C36" i="1"/>
  <c r="C32" i="1"/>
  <c r="C28" i="1"/>
  <c r="B19" i="1"/>
  <c r="C53" i="1"/>
  <c r="C44" i="1"/>
  <c r="C40" i="1"/>
  <c r="C26" i="1"/>
  <c r="C46" i="1"/>
  <c r="C30" i="1"/>
  <c r="C45" i="1"/>
  <c r="C52" i="1"/>
  <c r="C34" i="1"/>
  <c r="C38" i="1"/>
  <c r="C42" i="1"/>
  <c r="B41" i="1"/>
  <c r="C47" i="1"/>
  <c r="C49" i="1"/>
  <c r="C24" i="1" l="1"/>
  <c r="B61" i="1"/>
  <c r="C29" i="1"/>
  <c r="C41" i="1"/>
  <c r="D47" i="1" l="1"/>
  <c r="D52" i="1"/>
  <c r="D30" i="1"/>
  <c r="D39" i="1"/>
  <c r="D34" i="1"/>
  <c r="D42" i="1"/>
  <c r="C61" i="1"/>
  <c r="D31" i="1"/>
  <c r="D25" i="1"/>
  <c r="D26" i="1"/>
  <c r="D49" i="1"/>
  <c r="D44" i="1"/>
  <c r="D27" i="1"/>
  <c r="D35" i="1"/>
  <c r="D53" i="1"/>
  <c r="D48" i="1"/>
  <c r="D33" i="1"/>
  <c r="C68" i="1"/>
  <c r="D50" i="1"/>
  <c r="D38" i="1"/>
  <c r="D36" i="1"/>
  <c r="D28" i="1"/>
  <c r="D37" i="1"/>
  <c r="D46" i="1"/>
  <c r="D43" i="1"/>
  <c r="D45" i="1"/>
  <c r="D32" i="1"/>
  <c r="D29" i="1" s="1"/>
  <c r="D40" i="1"/>
  <c r="E67" i="1"/>
  <c r="D41" i="1" l="1"/>
  <c r="D24" i="1"/>
  <c r="D61" i="1" s="1"/>
</calcChain>
</file>

<file path=xl/sharedStrings.xml><?xml version="1.0" encoding="utf-8"?>
<sst xmlns="http://schemas.openxmlformats.org/spreadsheetml/2006/main" count="78" uniqueCount="65">
  <si>
    <t>Расчет тарифов на тепловую энергию ООО "КАРЕЛЭНЕРГОРЕСУРС"</t>
  </si>
  <si>
    <t>Наименования показателей</t>
  </si>
  <si>
    <t>Предложено ТСО на 2017 год</t>
  </si>
  <si>
    <t>Установлено на 2017 год с учетом предписания ФАС России от 16.03.2017 
№ СП/16662/17</t>
  </si>
  <si>
    <t>Установлено на 2018 год</t>
  </si>
  <si>
    <t>Установлено на 2019 год</t>
  </si>
  <si>
    <t>Процент снижения, %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</si>
  <si>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</si>
  <si>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</si>
  <si>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</si>
  <si>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</si>
  <si>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</si>
  <si>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котельной</t>
  </si>
  <si>
    <t>Покупная тепловая энергия</t>
  </si>
  <si>
    <t>Отпуск тепла в сеть</t>
  </si>
  <si>
    <t xml:space="preserve">     в т.ч. потери тепловой энергии в сетях энергоснабжающей организации</t>
  </si>
  <si>
    <t xml:space="preserve">Реализация тепловой энергии </t>
  </si>
  <si>
    <t xml:space="preserve">     в т.ч. - на нужды производственные нужды предприятия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</si>
  <si>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</si>
  <si>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</si>
  <si>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</si>
  <si>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     - прочие потребители</t>
  </si>
  <si>
    <t>Расходы на покупку энергетических ресурсов (тыс. руб.):</t>
  </si>
  <si>
    <t>Топливо</t>
  </si>
  <si>
    <t>Холодная вода</t>
  </si>
  <si>
    <t>Электрическая энергия</t>
  </si>
  <si>
    <t>Тепловая энергия</t>
  </si>
  <si>
    <t>Операционные расходы (тыс. руб.):</t>
  </si>
  <si>
    <t>Сырье и материалы</t>
  </si>
  <si>
    <t>Ремонт основных фондов</t>
  </si>
  <si>
    <t xml:space="preserve">Оплата труда </t>
  </si>
  <si>
    <t>Услуги подрядных организаций</t>
  </si>
  <si>
    <t>Расходы на выполнение работ и услуг производственного характера</t>
  </si>
  <si>
    <t>Расходы на оплату иных работ и услуг</t>
  </si>
  <si>
    <t>Расходы на обучение персонала</t>
  </si>
  <si>
    <t>Расходы на служебные командировки</t>
  </si>
  <si>
    <t>Арендная плата, лизинг</t>
  </si>
  <si>
    <t>Другие расходы</t>
  </si>
  <si>
    <t>Неподконтрольные расходы (тыс. руб.):</t>
  </si>
  <si>
    <t>Расходы на уплату налогов, сборов и других обязательных платежей</t>
  </si>
  <si>
    <t>Арендная плата, лизинг в части имущества по теплоснабжению</t>
  </si>
  <si>
    <t>Концессионная плата</t>
  </si>
  <si>
    <t>Расходы по сомнительным долгам</t>
  </si>
  <si>
    <t>Расходы на страхование</t>
  </si>
  <si>
    <t>Страховые взносы</t>
  </si>
  <si>
    <t>Амортизация</t>
  </si>
  <si>
    <t>Расходы на выплаты по кредитным договорам</t>
  </si>
  <si>
    <t>Прибыль (тыс. руб.)</t>
  </si>
  <si>
    <t>Результат деятельности регулируемой организации до перехода к регулированию цен (тыс. руб.)</t>
  </si>
  <si>
    <t>Недополученный доход</t>
  </si>
  <si>
    <t>Избыток средств</t>
  </si>
  <si>
    <t>По решению ФСТ России в соответствии с п.1.3. протокола заседания Правления ГК РК от 15.07.2015 № 61 (тыс. руб.)</t>
  </si>
  <si>
    <t>По предписанию ФАС России от 16.03.2017 № СП/16662/17(тыс. руб.):</t>
  </si>
  <si>
    <t>арендные платежи за 2015 год</t>
  </si>
  <si>
    <t>выплаты по агентским договорам за 2015 год</t>
  </si>
  <si>
    <t>с 2016-2017 г.г.</t>
  </si>
  <si>
    <t xml:space="preserve">арендные платежи </t>
  </si>
  <si>
    <t xml:space="preserve">выплаты по агентским договорам </t>
  </si>
  <si>
    <t>Необходимая валовая выручка (тыс. руб.)</t>
  </si>
  <si>
    <t>Тарифы, руб./Гкал:</t>
  </si>
  <si>
    <t>с 01.01.2017 по 30.04.2017</t>
  </si>
  <si>
    <t>с 01.05.2017 по 31.12.2017</t>
  </si>
  <si>
    <t>процент снижения тарифа, %</t>
  </si>
  <si>
    <t>Приложение к протоколу 
заседания Правления
Госкомитета РК по ценам и тарифам
от 25.04.2017 № 15</t>
  </si>
  <si>
    <t xml:space="preserve">Установлено ГК РК на 2017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</si>
</sst>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u/>
      <sz val="11"/>
      <name val="Arial Cyr"/>
      <charset val="204"/>
    </font>
    <font>
      <sz val="11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2" fillId="0" borderId="0" xfId="1" applyFont="1" applyFill="1"/>
    <xf numFmtId="4" fontId="3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0" borderId="0" xfId="1" applyNumberFormat="1" applyFont="1" applyFill="1"/>
    <xf numFmtId="4" fontId="5" fillId="0" borderId="1" xfId="1" applyNumberFormat="1" applyFont="1" applyBorder="1"/>
    <xf numFmtId="4" fontId="2" fillId="0" borderId="2" xfId="1" applyNumberFormat="1" applyFont="1" applyFill="1" applyBorder="1" applyAlignment="1">
      <alignment horizontal="right"/>
    </xf>
    <xf numFmtId="4" fontId="2" fillId="0" borderId="1" xfId="1" applyNumberFormat="1" applyFont="1" applyBorder="1"/>
    <xf numFmtId="4" fontId="2" fillId="0" borderId="3" xfId="1" applyNumberFormat="1" applyFont="1" applyBorder="1"/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/>
    <xf numFmtId="4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 applyProtection="1">
      <alignment horizontal="left" wrapText="1"/>
    </xf>
    <xf numFmtId="4" fontId="5" fillId="0" borderId="1" xfId="2" applyNumberFormat="1" applyFont="1" applyFill="1" applyBorder="1" applyAlignment="1" applyProtection="1">
      <alignment horizontal="left" wrapText="1"/>
    </xf>
    <xf numFmtId="4" fontId="3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3" fillId="0" borderId="2" xfId="1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165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6" fillId="0" borderId="0" xfId="1" applyFont="1"/>
    <xf numFmtId="4" fontId="2" fillId="0" borderId="4" xfId="1" applyNumberFormat="1" applyFont="1" applyBorder="1" applyAlignment="1">
      <alignment horizontal="center" vertical="center" wrapText="1"/>
    </xf>
    <xf numFmtId="4" fontId="2" fillId="0" borderId="9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4" fontId="3" fillId="0" borderId="0" xfId="1" applyNumberFormat="1" applyFont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</cellXfs>
  <cellStyles count="3">
    <cellStyle name="Обычный" xfId="0" builtinId="0"/>
    <cellStyle name="Обычный_расчет тарифа - тепло" xfId="1"/>
    <cellStyle name="Обычный_тарифы на 2002г с 1-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&#1058;&#1077;&#1087;&#1083;&#1086;&#1074;&#1072;&#1103;%20&#1101;&#1085;&#1077;&#1088;&#1075;&#1080;&#1103;/&#1089;%20&#1082;&#1086;&#1084;&#1087;&#1072;%20&#1041;&#1072;&#1088;&#1089;&#1082;&#1086;&#1081;/&#1052;&#1086;&#1080;%20&#1076;&#1086;&#1082;&#1091;&#1084;&#1077;&#1085;&#1090;&#1099;/&#1056;&#1077;&#1075;&#1091;&#1083;&#1080;&#1088;&#1086;&#1074;&#1072;&#1085;&#1080;&#1077;%202017/&#1054;&#1054;&#1054;%20&#1050;&#1040;&#1056;&#1045;&#1051;&#1069;&#1053;&#1045;&#1056;&#1043;&#1054;&#1056;&#1045;&#1057;&#1059;&#1056;&#1056;&#1057;/&#1055;&#1077;&#1088;&#1077;&#1088;&#1077;&#1075;&#1091;&#1083;&#1080;&#1088;&#1086;&#1074;&#1072;&#1085;&#1080;&#1077;%20&#1054;&#1054;&#1054;%20&#1050;&#1069;&#1056;%202017/&#1054;&#1054;&#1054;%20&#1050;&#1069;&#1056;%20&#1089;%2001.05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с 01.05.2017"/>
      <sheetName val="Динамика с 01.05.2017"/>
      <sheetName val="Калькуляция с 01.01.2017"/>
      <sheetName val="инвестиции"/>
      <sheetName val="услуги подрядных организаций"/>
      <sheetName val="аренда"/>
      <sheetName val="пригот щепы"/>
      <sheetName val="выводы КСП 2016"/>
      <sheetName val="Беломорский филиал"/>
      <sheetName val="услуги произв"/>
      <sheetName val="Лист1"/>
      <sheetName val="общех АУП (другие операц)"/>
      <sheetName val="Факт 2015"/>
      <sheetName val="Факт пар"/>
      <sheetName val="Калькуляция 2015"/>
      <sheetName val="для Концессии"/>
      <sheetName val="долг параметры"/>
      <sheetName val="Тариф"/>
      <sheetName val="Лист4"/>
      <sheetName val="ГВС"/>
    </sheetNames>
    <sheetDataSet>
      <sheetData sheetId="0"/>
      <sheetData sheetId="1"/>
      <sheetData sheetId="2">
        <row r="7">
          <cell r="J7">
            <v>834161.63482500007</v>
          </cell>
        </row>
        <row r="33">
          <cell r="J33">
            <v>18390.458726000001</v>
          </cell>
        </row>
        <row r="38">
          <cell r="J38">
            <v>107509.833</v>
          </cell>
        </row>
        <row r="45">
          <cell r="J45">
            <v>80303.937813515993</v>
          </cell>
        </row>
        <row r="65">
          <cell r="J65">
            <v>0</v>
          </cell>
        </row>
        <row r="68">
          <cell r="J68">
            <v>65450.9</v>
          </cell>
        </row>
        <row r="69">
          <cell r="J69">
            <v>92871.200000000012</v>
          </cell>
        </row>
        <row r="76">
          <cell r="J76">
            <v>40262.400000000001</v>
          </cell>
        </row>
        <row r="84">
          <cell r="J84">
            <v>324029.40000000002</v>
          </cell>
        </row>
        <row r="86">
          <cell r="J86">
            <v>25182.5</v>
          </cell>
        </row>
        <row r="87">
          <cell r="J87">
            <v>33319</v>
          </cell>
        </row>
        <row r="88">
          <cell r="J88">
            <v>716.8</v>
          </cell>
        </row>
        <row r="89">
          <cell r="J89">
            <v>2848.7</v>
          </cell>
        </row>
        <row r="90">
          <cell r="J90">
            <v>736.4</v>
          </cell>
        </row>
        <row r="91">
          <cell r="J91">
            <v>349.8</v>
          </cell>
        </row>
        <row r="92">
          <cell r="J92">
            <v>30855.199999999993</v>
          </cell>
        </row>
        <row r="95">
          <cell r="J95">
            <v>6916.8</v>
          </cell>
        </row>
        <row r="100">
          <cell r="J100">
            <v>28047.1</v>
          </cell>
        </row>
        <row r="101">
          <cell r="J101">
            <v>48402.1</v>
          </cell>
        </row>
        <row r="103">
          <cell r="J103">
            <v>5851.6</v>
          </cell>
        </row>
        <row r="104">
          <cell r="J104">
            <v>17593.600000000002</v>
          </cell>
        </row>
        <row r="106">
          <cell r="J106">
            <v>1975.9</v>
          </cell>
        </row>
        <row r="108">
          <cell r="J108">
            <v>24367.4</v>
          </cell>
        </row>
        <row r="109">
          <cell r="J109">
            <v>12598.7</v>
          </cell>
        </row>
        <row r="112">
          <cell r="J112">
            <v>108929.29999999999</v>
          </cell>
        </row>
        <row r="124">
          <cell r="J124">
            <v>128258.2</v>
          </cell>
        </row>
        <row r="127">
          <cell r="J127">
            <v>31086.5</v>
          </cell>
        </row>
        <row r="134">
          <cell r="K134">
            <v>1764936.8532976711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topLeftCell="A49" workbookViewId="0">
      <selection sqref="A1:Q65"/>
    </sheetView>
  </sheetViews>
  <sheetFormatPr defaultColWidth="9.1796875" defaultRowHeight="14" x14ac:dyDescent="0.3"/>
  <cols>
    <col min="1" max="1" width="45.26953125" style="1" customWidth="1"/>
    <col min="2" max="2" width="13.26953125" style="1" hidden="1" customWidth="1"/>
    <col min="3" max="3" width="11.453125" style="1" hidden="1" customWidth="1"/>
    <col min="4" max="4" width="9.1796875" style="1" hidden="1" customWidth="1"/>
    <col min="5" max="5" width="15.7265625" style="1" customWidth="1"/>
    <col min="6" max="6" width="14.54296875" style="1" customWidth="1"/>
    <col min="7" max="7" width="13.81640625" style="1" customWidth="1"/>
    <col min="8" max="8" width="15.7265625" style="1" customWidth="1"/>
    <col min="9" max="9" width="15.453125" style="1" customWidth="1"/>
    <col min="10" max="10" width="13.54296875" style="1" customWidth="1"/>
    <col min="11" max="11" width="12.26953125" style="2" hidden="1" customWidth="1"/>
    <col min="12" max="12" width="12" style="1" hidden="1" customWidth="1"/>
    <col min="13" max="13" width="9" style="1" hidden="1" customWidth="1"/>
    <col min="14" max="14" width="11.54296875" style="1" hidden="1" customWidth="1"/>
    <col min="15" max="15" width="12" style="1" hidden="1" customWidth="1"/>
    <col min="16" max="16" width="1.1796875" style="1" hidden="1" customWidth="1"/>
    <col min="17" max="17" width="13" style="1" hidden="1" customWidth="1"/>
    <col min="18" max="256" width="9.1796875" style="1"/>
    <col min="257" max="257" width="45.26953125" style="1" customWidth="1"/>
    <col min="258" max="260" width="0" style="1" hidden="1" customWidth="1"/>
    <col min="261" max="261" width="15.7265625" style="1" customWidth="1"/>
    <col min="262" max="262" width="14.54296875" style="1" customWidth="1"/>
    <col min="263" max="263" width="13.81640625" style="1" customWidth="1"/>
    <col min="264" max="264" width="15.7265625" style="1" customWidth="1"/>
    <col min="265" max="265" width="15.453125" style="1" customWidth="1"/>
    <col min="266" max="266" width="13.54296875" style="1" customWidth="1"/>
    <col min="267" max="272" width="0" style="1" hidden="1" customWidth="1"/>
    <col min="273" max="273" width="13" style="1" customWidth="1"/>
    <col min="274" max="512" width="9.1796875" style="1"/>
    <col min="513" max="513" width="45.26953125" style="1" customWidth="1"/>
    <col min="514" max="516" width="0" style="1" hidden="1" customWidth="1"/>
    <col min="517" max="517" width="15.7265625" style="1" customWidth="1"/>
    <col min="518" max="518" width="14.54296875" style="1" customWidth="1"/>
    <col min="519" max="519" width="13.81640625" style="1" customWidth="1"/>
    <col min="520" max="520" width="15.7265625" style="1" customWidth="1"/>
    <col min="521" max="521" width="15.453125" style="1" customWidth="1"/>
    <col min="522" max="522" width="13.54296875" style="1" customWidth="1"/>
    <col min="523" max="528" width="0" style="1" hidden="1" customWidth="1"/>
    <col min="529" max="529" width="13" style="1" customWidth="1"/>
    <col min="530" max="768" width="9.1796875" style="1"/>
    <col min="769" max="769" width="45.26953125" style="1" customWidth="1"/>
    <col min="770" max="772" width="0" style="1" hidden="1" customWidth="1"/>
    <col min="773" max="773" width="15.7265625" style="1" customWidth="1"/>
    <col min="774" max="774" width="14.54296875" style="1" customWidth="1"/>
    <col min="775" max="775" width="13.81640625" style="1" customWidth="1"/>
    <col min="776" max="776" width="15.7265625" style="1" customWidth="1"/>
    <col min="777" max="777" width="15.453125" style="1" customWidth="1"/>
    <col min="778" max="778" width="13.54296875" style="1" customWidth="1"/>
    <col min="779" max="784" width="0" style="1" hidden="1" customWidth="1"/>
    <col min="785" max="785" width="13" style="1" customWidth="1"/>
    <col min="786" max="1024" width="9.1796875" style="1"/>
    <col min="1025" max="1025" width="45.26953125" style="1" customWidth="1"/>
    <col min="1026" max="1028" width="0" style="1" hidden="1" customWidth="1"/>
    <col min="1029" max="1029" width="15.7265625" style="1" customWidth="1"/>
    <col min="1030" max="1030" width="14.54296875" style="1" customWidth="1"/>
    <col min="1031" max="1031" width="13.81640625" style="1" customWidth="1"/>
    <col min="1032" max="1032" width="15.7265625" style="1" customWidth="1"/>
    <col min="1033" max="1033" width="15.453125" style="1" customWidth="1"/>
    <col min="1034" max="1034" width="13.54296875" style="1" customWidth="1"/>
    <col min="1035" max="1040" width="0" style="1" hidden="1" customWidth="1"/>
    <col min="1041" max="1041" width="13" style="1" customWidth="1"/>
    <col min="1042" max="1280" width="9.1796875" style="1"/>
    <col min="1281" max="1281" width="45.26953125" style="1" customWidth="1"/>
    <col min="1282" max="1284" width="0" style="1" hidden="1" customWidth="1"/>
    <col min="1285" max="1285" width="15.7265625" style="1" customWidth="1"/>
    <col min="1286" max="1286" width="14.54296875" style="1" customWidth="1"/>
    <col min="1287" max="1287" width="13.81640625" style="1" customWidth="1"/>
    <col min="1288" max="1288" width="15.7265625" style="1" customWidth="1"/>
    <col min="1289" max="1289" width="15.453125" style="1" customWidth="1"/>
    <col min="1290" max="1290" width="13.54296875" style="1" customWidth="1"/>
    <col min="1291" max="1296" width="0" style="1" hidden="1" customWidth="1"/>
    <col min="1297" max="1297" width="13" style="1" customWidth="1"/>
    <col min="1298" max="1536" width="9.1796875" style="1"/>
    <col min="1537" max="1537" width="45.26953125" style="1" customWidth="1"/>
    <col min="1538" max="1540" width="0" style="1" hidden="1" customWidth="1"/>
    <col min="1541" max="1541" width="15.7265625" style="1" customWidth="1"/>
    <col min="1542" max="1542" width="14.54296875" style="1" customWidth="1"/>
    <col min="1543" max="1543" width="13.81640625" style="1" customWidth="1"/>
    <col min="1544" max="1544" width="15.7265625" style="1" customWidth="1"/>
    <col min="1545" max="1545" width="15.453125" style="1" customWidth="1"/>
    <col min="1546" max="1546" width="13.54296875" style="1" customWidth="1"/>
    <col min="1547" max="1552" width="0" style="1" hidden="1" customWidth="1"/>
    <col min="1553" max="1553" width="13" style="1" customWidth="1"/>
    <col min="1554" max="1792" width="9.1796875" style="1"/>
    <col min="1793" max="1793" width="45.26953125" style="1" customWidth="1"/>
    <col min="1794" max="1796" width="0" style="1" hidden="1" customWidth="1"/>
    <col min="1797" max="1797" width="15.7265625" style="1" customWidth="1"/>
    <col min="1798" max="1798" width="14.54296875" style="1" customWidth="1"/>
    <col min="1799" max="1799" width="13.81640625" style="1" customWidth="1"/>
    <col min="1800" max="1800" width="15.7265625" style="1" customWidth="1"/>
    <col min="1801" max="1801" width="15.453125" style="1" customWidth="1"/>
    <col min="1802" max="1802" width="13.54296875" style="1" customWidth="1"/>
    <col min="1803" max="1808" width="0" style="1" hidden="1" customWidth="1"/>
    <col min="1809" max="1809" width="13" style="1" customWidth="1"/>
    <col min="1810" max="2048" width="9.1796875" style="1"/>
    <col min="2049" max="2049" width="45.26953125" style="1" customWidth="1"/>
    <col min="2050" max="2052" width="0" style="1" hidden="1" customWidth="1"/>
    <col min="2053" max="2053" width="15.7265625" style="1" customWidth="1"/>
    <col min="2054" max="2054" width="14.54296875" style="1" customWidth="1"/>
    <col min="2055" max="2055" width="13.81640625" style="1" customWidth="1"/>
    <col min="2056" max="2056" width="15.7265625" style="1" customWidth="1"/>
    <col min="2057" max="2057" width="15.453125" style="1" customWidth="1"/>
    <col min="2058" max="2058" width="13.54296875" style="1" customWidth="1"/>
    <col min="2059" max="2064" width="0" style="1" hidden="1" customWidth="1"/>
    <col min="2065" max="2065" width="13" style="1" customWidth="1"/>
    <col min="2066" max="2304" width="9.1796875" style="1"/>
    <col min="2305" max="2305" width="45.26953125" style="1" customWidth="1"/>
    <col min="2306" max="2308" width="0" style="1" hidden="1" customWidth="1"/>
    <col min="2309" max="2309" width="15.7265625" style="1" customWidth="1"/>
    <col min="2310" max="2310" width="14.54296875" style="1" customWidth="1"/>
    <col min="2311" max="2311" width="13.81640625" style="1" customWidth="1"/>
    <col min="2312" max="2312" width="15.7265625" style="1" customWidth="1"/>
    <col min="2313" max="2313" width="15.453125" style="1" customWidth="1"/>
    <col min="2314" max="2314" width="13.54296875" style="1" customWidth="1"/>
    <col min="2315" max="2320" width="0" style="1" hidden="1" customWidth="1"/>
    <col min="2321" max="2321" width="13" style="1" customWidth="1"/>
    <col min="2322" max="2560" width="9.1796875" style="1"/>
    <col min="2561" max="2561" width="45.26953125" style="1" customWidth="1"/>
    <col min="2562" max="2564" width="0" style="1" hidden="1" customWidth="1"/>
    <col min="2565" max="2565" width="15.7265625" style="1" customWidth="1"/>
    <col min="2566" max="2566" width="14.54296875" style="1" customWidth="1"/>
    <col min="2567" max="2567" width="13.81640625" style="1" customWidth="1"/>
    <col min="2568" max="2568" width="15.7265625" style="1" customWidth="1"/>
    <col min="2569" max="2569" width="15.453125" style="1" customWidth="1"/>
    <col min="2570" max="2570" width="13.54296875" style="1" customWidth="1"/>
    <col min="2571" max="2576" width="0" style="1" hidden="1" customWidth="1"/>
    <col min="2577" max="2577" width="13" style="1" customWidth="1"/>
    <col min="2578" max="2816" width="9.1796875" style="1"/>
    <col min="2817" max="2817" width="45.26953125" style="1" customWidth="1"/>
    <col min="2818" max="2820" width="0" style="1" hidden="1" customWidth="1"/>
    <col min="2821" max="2821" width="15.7265625" style="1" customWidth="1"/>
    <col min="2822" max="2822" width="14.54296875" style="1" customWidth="1"/>
    <col min="2823" max="2823" width="13.81640625" style="1" customWidth="1"/>
    <col min="2824" max="2824" width="15.7265625" style="1" customWidth="1"/>
    <col min="2825" max="2825" width="15.453125" style="1" customWidth="1"/>
    <col min="2826" max="2826" width="13.54296875" style="1" customWidth="1"/>
    <col min="2827" max="2832" width="0" style="1" hidden="1" customWidth="1"/>
    <col min="2833" max="2833" width="13" style="1" customWidth="1"/>
    <col min="2834" max="3072" width="9.1796875" style="1"/>
    <col min="3073" max="3073" width="45.26953125" style="1" customWidth="1"/>
    <col min="3074" max="3076" width="0" style="1" hidden="1" customWidth="1"/>
    <col min="3077" max="3077" width="15.7265625" style="1" customWidth="1"/>
    <col min="3078" max="3078" width="14.54296875" style="1" customWidth="1"/>
    <col min="3079" max="3079" width="13.81640625" style="1" customWidth="1"/>
    <col min="3080" max="3080" width="15.7265625" style="1" customWidth="1"/>
    <col min="3081" max="3081" width="15.453125" style="1" customWidth="1"/>
    <col min="3082" max="3082" width="13.54296875" style="1" customWidth="1"/>
    <col min="3083" max="3088" width="0" style="1" hidden="1" customWidth="1"/>
    <col min="3089" max="3089" width="13" style="1" customWidth="1"/>
    <col min="3090" max="3328" width="9.1796875" style="1"/>
    <col min="3329" max="3329" width="45.26953125" style="1" customWidth="1"/>
    <col min="3330" max="3332" width="0" style="1" hidden="1" customWidth="1"/>
    <col min="3333" max="3333" width="15.7265625" style="1" customWidth="1"/>
    <col min="3334" max="3334" width="14.54296875" style="1" customWidth="1"/>
    <col min="3335" max="3335" width="13.81640625" style="1" customWidth="1"/>
    <col min="3336" max="3336" width="15.7265625" style="1" customWidth="1"/>
    <col min="3337" max="3337" width="15.453125" style="1" customWidth="1"/>
    <col min="3338" max="3338" width="13.54296875" style="1" customWidth="1"/>
    <col min="3339" max="3344" width="0" style="1" hidden="1" customWidth="1"/>
    <col min="3345" max="3345" width="13" style="1" customWidth="1"/>
    <col min="3346" max="3584" width="9.1796875" style="1"/>
    <col min="3585" max="3585" width="45.26953125" style="1" customWidth="1"/>
    <col min="3586" max="3588" width="0" style="1" hidden="1" customWidth="1"/>
    <col min="3589" max="3589" width="15.7265625" style="1" customWidth="1"/>
    <col min="3590" max="3590" width="14.54296875" style="1" customWidth="1"/>
    <col min="3591" max="3591" width="13.81640625" style="1" customWidth="1"/>
    <col min="3592" max="3592" width="15.7265625" style="1" customWidth="1"/>
    <col min="3593" max="3593" width="15.453125" style="1" customWidth="1"/>
    <col min="3594" max="3594" width="13.54296875" style="1" customWidth="1"/>
    <col min="3595" max="3600" width="0" style="1" hidden="1" customWidth="1"/>
    <col min="3601" max="3601" width="13" style="1" customWidth="1"/>
    <col min="3602" max="3840" width="9.1796875" style="1"/>
    <col min="3841" max="3841" width="45.26953125" style="1" customWidth="1"/>
    <col min="3842" max="3844" width="0" style="1" hidden="1" customWidth="1"/>
    <col min="3845" max="3845" width="15.7265625" style="1" customWidth="1"/>
    <col min="3846" max="3846" width="14.54296875" style="1" customWidth="1"/>
    <col min="3847" max="3847" width="13.81640625" style="1" customWidth="1"/>
    <col min="3848" max="3848" width="15.7265625" style="1" customWidth="1"/>
    <col min="3849" max="3849" width="15.453125" style="1" customWidth="1"/>
    <col min="3850" max="3850" width="13.54296875" style="1" customWidth="1"/>
    <col min="3851" max="3856" width="0" style="1" hidden="1" customWidth="1"/>
    <col min="3857" max="3857" width="13" style="1" customWidth="1"/>
    <col min="3858" max="4096" width="9.1796875" style="1"/>
    <col min="4097" max="4097" width="45.26953125" style="1" customWidth="1"/>
    <col min="4098" max="4100" width="0" style="1" hidden="1" customWidth="1"/>
    <col min="4101" max="4101" width="15.7265625" style="1" customWidth="1"/>
    <col min="4102" max="4102" width="14.54296875" style="1" customWidth="1"/>
    <col min="4103" max="4103" width="13.81640625" style="1" customWidth="1"/>
    <col min="4104" max="4104" width="15.7265625" style="1" customWidth="1"/>
    <col min="4105" max="4105" width="15.453125" style="1" customWidth="1"/>
    <col min="4106" max="4106" width="13.54296875" style="1" customWidth="1"/>
    <col min="4107" max="4112" width="0" style="1" hidden="1" customWidth="1"/>
    <col min="4113" max="4113" width="13" style="1" customWidth="1"/>
    <col min="4114" max="4352" width="9.1796875" style="1"/>
    <col min="4353" max="4353" width="45.26953125" style="1" customWidth="1"/>
    <col min="4354" max="4356" width="0" style="1" hidden="1" customWidth="1"/>
    <col min="4357" max="4357" width="15.7265625" style="1" customWidth="1"/>
    <col min="4358" max="4358" width="14.54296875" style="1" customWidth="1"/>
    <col min="4359" max="4359" width="13.81640625" style="1" customWidth="1"/>
    <col min="4360" max="4360" width="15.7265625" style="1" customWidth="1"/>
    <col min="4361" max="4361" width="15.453125" style="1" customWidth="1"/>
    <col min="4362" max="4362" width="13.54296875" style="1" customWidth="1"/>
    <col min="4363" max="4368" width="0" style="1" hidden="1" customWidth="1"/>
    <col min="4369" max="4369" width="13" style="1" customWidth="1"/>
    <col min="4370" max="4608" width="9.1796875" style="1"/>
    <col min="4609" max="4609" width="45.26953125" style="1" customWidth="1"/>
    <col min="4610" max="4612" width="0" style="1" hidden="1" customWidth="1"/>
    <col min="4613" max="4613" width="15.7265625" style="1" customWidth="1"/>
    <col min="4614" max="4614" width="14.54296875" style="1" customWidth="1"/>
    <col min="4615" max="4615" width="13.81640625" style="1" customWidth="1"/>
    <col min="4616" max="4616" width="15.7265625" style="1" customWidth="1"/>
    <col min="4617" max="4617" width="15.453125" style="1" customWidth="1"/>
    <col min="4618" max="4618" width="13.54296875" style="1" customWidth="1"/>
    <col min="4619" max="4624" width="0" style="1" hidden="1" customWidth="1"/>
    <col min="4625" max="4625" width="13" style="1" customWidth="1"/>
    <col min="4626" max="4864" width="9.1796875" style="1"/>
    <col min="4865" max="4865" width="45.26953125" style="1" customWidth="1"/>
    <col min="4866" max="4868" width="0" style="1" hidden="1" customWidth="1"/>
    <col min="4869" max="4869" width="15.7265625" style="1" customWidth="1"/>
    <col min="4870" max="4870" width="14.54296875" style="1" customWidth="1"/>
    <col min="4871" max="4871" width="13.81640625" style="1" customWidth="1"/>
    <col min="4872" max="4872" width="15.7265625" style="1" customWidth="1"/>
    <col min="4873" max="4873" width="15.453125" style="1" customWidth="1"/>
    <col min="4874" max="4874" width="13.54296875" style="1" customWidth="1"/>
    <col min="4875" max="4880" width="0" style="1" hidden="1" customWidth="1"/>
    <col min="4881" max="4881" width="13" style="1" customWidth="1"/>
    <col min="4882" max="5120" width="9.1796875" style="1"/>
    <col min="5121" max="5121" width="45.26953125" style="1" customWidth="1"/>
    <col min="5122" max="5124" width="0" style="1" hidden="1" customWidth="1"/>
    <col min="5125" max="5125" width="15.7265625" style="1" customWidth="1"/>
    <col min="5126" max="5126" width="14.54296875" style="1" customWidth="1"/>
    <col min="5127" max="5127" width="13.81640625" style="1" customWidth="1"/>
    <col min="5128" max="5128" width="15.7265625" style="1" customWidth="1"/>
    <col min="5129" max="5129" width="15.453125" style="1" customWidth="1"/>
    <col min="5130" max="5130" width="13.54296875" style="1" customWidth="1"/>
    <col min="5131" max="5136" width="0" style="1" hidden="1" customWidth="1"/>
    <col min="5137" max="5137" width="13" style="1" customWidth="1"/>
    <col min="5138" max="5376" width="9.1796875" style="1"/>
    <col min="5377" max="5377" width="45.26953125" style="1" customWidth="1"/>
    <col min="5378" max="5380" width="0" style="1" hidden="1" customWidth="1"/>
    <col min="5381" max="5381" width="15.7265625" style="1" customWidth="1"/>
    <col min="5382" max="5382" width="14.54296875" style="1" customWidth="1"/>
    <col min="5383" max="5383" width="13.81640625" style="1" customWidth="1"/>
    <col min="5384" max="5384" width="15.7265625" style="1" customWidth="1"/>
    <col min="5385" max="5385" width="15.453125" style="1" customWidth="1"/>
    <col min="5386" max="5386" width="13.54296875" style="1" customWidth="1"/>
    <col min="5387" max="5392" width="0" style="1" hidden="1" customWidth="1"/>
    <col min="5393" max="5393" width="13" style="1" customWidth="1"/>
    <col min="5394" max="5632" width="9.1796875" style="1"/>
    <col min="5633" max="5633" width="45.26953125" style="1" customWidth="1"/>
    <col min="5634" max="5636" width="0" style="1" hidden="1" customWidth="1"/>
    <col min="5637" max="5637" width="15.7265625" style="1" customWidth="1"/>
    <col min="5638" max="5638" width="14.54296875" style="1" customWidth="1"/>
    <col min="5639" max="5639" width="13.81640625" style="1" customWidth="1"/>
    <col min="5640" max="5640" width="15.7265625" style="1" customWidth="1"/>
    <col min="5641" max="5641" width="15.453125" style="1" customWidth="1"/>
    <col min="5642" max="5642" width="13.54296875" style="1" customWidth="1"/>
    <col min="5643" max="5648" width="0" style="1" hidden="1" customWidth="1"/>
    <col min="5649" max="5649" width="13" style="1" customWidth="1"/>
    <col min="5650" max="5888" width="9.1796875" style="1"/>
    <col min="5889" max="5889" width="45.26953125" style="1" customWidth="1"/>
    <col min="5890" max="5892" width="0" style="1" hidden="1" customWidth="1"/>
    <col min="5893" max="5893" width="15.7265625" style="1" customWidth="1"/>
    <col min="5894" max="5894" width="14.54296875" style="1" customWidth="1"/>
    <col min="5895" max="5895" width="13.81640625" style="1" customWidth="1"/>
    <col min="5896" max="5896" width="15.7265625" style="1" customWidth="1"/>
    <col min="5897" max="5897" width="15.453125" style="1" customWidth="1"/>
    <col min="5898" max="5898" width="13.54296875" style="1" customWidth="1"/>
    <col min="5899" max="5904" width="0" style="1" hidden="1" customWidth="1"/>
    <col min="5905" max="5905" width="13" style="1" customWidth="1"/>
    <col min="5906" max="6144" width="9.1796875" style="1"/>
    <col min="6145" max="6145" width="45.26953125" style="1" customWidth="1"/>
    <col min="6146" max="6148" width="0" style="1" hidden="1" customWidth="1"/>
    <col min="6149" max="6149" width="15.7265625" style="1" customWidth="1"/>
    <col min="6150" max="6150" width="14.54296875" style="1" customWidth="1"/>
    <col min="6151" max="6151" width="13.81640625" style="1" customWidth="1"/>
    <col min="6152" max="6152" width="15.7265625" style="1" customWidth="1"/>
    <col min="6153" max="6153" width="15.453125" style="1" customWidth="1"/>
    <col min="6154" max="6154" width="13.54296875" style="1" customWidth="1"/>
    <col min="6155" max="6160" width="0" style="1" hidden="1" customWidth="1"/>
    <col min="6161" max="6161" width="13" style="1" customWidth="1"/>
    <col min="6162" max="6400" width="9.1796875" style="1"/>
    <col min="6401" max="6401" width="45.26953125" style="1" customWidth="1"/>
    <col min="6402" max="6404" width="0" style="1" hidden="1" customWidth="1"/>
    <col min="6405" max="6405" width="15.7265625" style="1" customWidth="1"/>
    <col min="6406" max="6406" width="14.54296875" style="1" customWidth="1"/>
    <col min="6407" max="6407" width="13.81640625" style="1" customWidth="1"/>
    <col min="6408" max="6408" width="15.7265625" style="1" customWidth="1"/>
    <col min="6409" max="6409" width="15.453125" style="1" customWidth="1"/>
    <col min="6410" max="6410" width="13.54296875" style="1" customWidth="1"/>
    <col min="6411" max="6416" width="0" style="1" hidden="1" customWidth="1"/>
    <col min="6417" max="6417" width="13" style="1" customWidth="1"/>
    <col min="6418" max="6656" width="9.1796875" style="1"/>
    <col min="6657" max="6657" width="45.26953125" style="1" customWidth="1"/>
    <col min="6658" max="6660" width="0" style="1" hidden="1" customWidth="1"/>
    <col min="6661" max="6661" width="15.7265625" style="1" customWidth="1"/>
    <col min="6662" max="6662" width="14.54296875" style="1" customWidth="1"/>
    <col min="6663" max="6663" width="13.81640625" style="1" customWidth="1"/>
    <col min="6664" max="6664" width="15.7265625" style="1" customWidth="1"/>
    <col min="6665" max="6665" width="15.453125" style="1" customWidth="1"/>
    <col min="6666" max="6666" width="13.54296875" style="1" customWidth="1"/>
    <col min="6667" max="6672" width="0" style="1" hidden="1" customWidth="1"/>
    <col min="6673" max="6673" width="13" style="1" customWidth="1"/>
    <col min="6674" max="6912" width="9.1796875" style="1"/>
    <col min="6913" max="6913" width="45.26953125" style="1" customWidth="1"/>
    <col min="6914" max="6916" width="0" style="1" hidden="1" customWidth="1"/>
    <col min="6917" max="6917" width="15.7265625" style="1" customWidth="1"/>
    <col min="6918" max="6918" width="14.54296875" style="1" customWidth="1"/>
    <col min="6919" max="6919" width="13.81640625" style="1" customWidth="1"/>
    <col min="6920" max="6920" width="15.7265625" style="1" customWidth="1"/>
    <col min="6921" max="6921" width="15.453125" style="1" customWidth="1"/>
    <col min="6922" max="6922" width="13.54296875" style="1" customWidth="1"/>
    <col min="6923" max="6928" width="0" style="1" hidden="1" customWidth="1"/>
    <col min="6929" max="6929" width="13" style="1" customWidth="1"/>
    <col min="6930" max="7168" width="9.1796875" style="1"/>
    <col min="7169" max="7169" width="45.26953125" style="1" customWidth="1"/>
    <col min="7170" max="7172" width="0" style="1" hidden="1" customWidth="1"/>
    <col min="7173" max="7173" width="15.7265625" style="1" customWidth="1"/>
    <col min="7174" max="7174" width="14.54296875" style="1" customWidth="1"/>
    <col min="7175" max="7175" width="13.81640625" style="1" customWidth="1"/>
    <col min="7176" max="7176" width="15.7265625" style="1" customWidth="1"/>
    <col min="7177" max="7177" width="15.453125" style="1" customWidth="1"/>
    <col min="7178" max="7178" width="13.54296875" style="1" customWidth="1"/>
    <col min="7179" max="7184" width="0" style="1" hidden="1" customWidth="1"/>
    <col min="7185" max="7185" width="13" style="1" customWidth="1"/>
    <col min="7186" max="7424" width="9.1796875" style="1"/>
    <col min="7425" max="7425" width="45.26953125" style="1" customWidth="1"/>
    <col min="7426" max="7428" width="0" style="1" hidden="1" customWidth="1"/>
    <col min="7429" max="7429" width="15.7265625" style="1" customWidth="1"/>
    <col min="7430" max="7430" width="14.54296875" style="1" customWidth="1"/>
    <col min="7431" max="7431" width="13.81640625" style="1" customWidth="1"/>
    <col min="7432" max="7432" width="15.7265625" style="1" customWidth="1"/>
    <col min="7433" max="7433" width="15.453125" style="1" customWidth="1"/>
    <col min="7434" max="7434" width="13.54296875" style="1" customWidth="1"/>
    <col min="7435" max="7440" width="0" style="1" hidden="1" customWidth="1"/>
    <col min="7441" max="7441" width="13" style="1" customWidth="1"/>
    <col min="7442" max="7680" width="9.1796875" style="1"/>
    <col min="7681" max="7681" width="45.26953125" style="1" customWidth="1"/>
    <col min="7682" max="7684" width="0" style="1" hidden="1" customWidth="1"/>
    <col min="7685" max="7685" width="15.7265625" style="1" customWidth="1"/>
    <col min="7686" max="7686" width="14.54296875" style="1" customWidth="1"/>
    <col min="7687" max="7687" width="13.81640625" style="1" customWidth="1"/>
    <col min="7688" max="7688" width="15.7265625" style="1" customWidth="1"/>
    <col min="7689" max="7689" width="15.453125" style="1" customWidth="1"/>
    <col min="7690" max="7690" width="13.54296875" style="1" customWidth="1"/>
    <col min="7691" max="7696" width="0" style="1" hidden="1" customWidth="1"/>
    <col min="7697" max="7697" width="13" style="1" customWidth="1"/>
    <col min="7698" max="7936" width="9.1796875" style="1"/>
    <col min="7937" max="7937" width="45.26953125" style="1" customWidth="1"/>
    <col min="7938" max="7940" width="0" style="1" hidden="1" customWidth="1"/>
    <col min="7941" max="7941" width="15.7265625" style="1" customWidth="1"/>
    <col min="7942" max="7942" width="14.54296875" style="1" customWidth="1"/>
    <col min="7943" max="7943" width="13.81640625" style="1" customWidth="1"/>
    <col min="7944" max="7944" width="15.7265625" style="1" customWidth="1"/>
    <col min="7945" max="7945" width="15.453125" style="1" customWidth="1"/>
    <col min="7946" max="7946" width="13.54296875" style="1" customWidth="1"/>
    <col min="7947" max="7952" width="0" style="1" hidden="1" customWidth="1"/>
    <col min="7953" max="7953" width="13" style="1" customWidth="1"/>
    <col min="7954" max="8192" width="9.1796875" style="1"/>
    <col min="8193" max="8193" width="45.26953125" style="1" customWidth="1"/>
    <col min="8194" max="8196" width="0" style="1" hidden="1" customWidth="1"/>
    <col min="8197" max="8197" width="15.7265625" style="1" customWidth="1"/>
    <col min="8198" max="8198" width="14.54296875" style="1" customWidth="1"/>
    <col min="8199" max="8199" width="13.81640625" style="1" customWidth="1"/>
    <col min="8200" max="8200" width="15.7265625" style="1" customWidth="1"/>
    <col min="8201" max="8201" width="15.453125" style="1" customWidth="1"/>
    <col min="8202" max="8202" width="13.54296875" style="1" customWidth="1"/>
    <col min="8203" max="8208" width="0" style="1" hidden="1" customWidth="1"/>
    <col min="8209" max="8209" width="13" style="1" customWidth="1"/>
    <col min="8210" max="8448" width="9.1796875" style="1"/>
    <col min="8449" max="8449" width="45.26953125" style="1" customWidth="1"/>
    <col min="8450" max="8452" width="0" style="1" hidden="1" customWidth="1"/>
    <col min="8453" max="8453" width="15.7265625" style="1" customWidth="1"/>
    <col min="8454" max="8454" width="14.54296875" style="1" customWidth="1"/>
    <col min="8455" max="8455" width="13.81640625" style="1" customWidth="1"/>
    <col min="8456" max="8456" width="15.7265625" style="1" customWidth="1"/>
    <col min="8457" max="8457" width="15.453125" style="1" customWidth="1"/>
    <col min="8458" max="8458" width="13.54296875" style="1" customWidth="1"/>
    <col min="8459" max="8464" width="0" style="1" hidden="1" customWidth="1"/>
    <col min="8465" max="8465" width="13" style="1" customWidth="1"/>
    <col min="8466" max="8704" width="9.1796875" style="1"/>
    <col min="8705" max="8705" width="45.26953125" style="1" customWidth="1"/>
    <col min="8706" max="8708" width="0" style="1" hidden="1" customWidth="1"/>
    <col min="8709" max="8709" width="15.7265625" style="1" customWidth="1"/>
    <col min="8710" max="8710" width="14.54296875" style="1" customWidth="1"/>
    <col min="8711" max="8711" width="13.81640625" style="1" customWidth="1"/>
    <col min="8712" max="8712" width="15.7265625" style="1" customWidth="1"/>
    <col min="8713" max="8713" width="15.453125" style="1" customWidth="1"/>
    <col min="8714" max="8714" width="13.54296875" style="1" customWidth="1"/>
    <col min="8715" max="8720" width="0" style="1" hidden="1" customWidth="1"/>
    <col min="8721" max="8721" width="13" style="1" customWidth="1"/>
    <col min="8722" max="8960" width="9.1796875" style="1"/>
    <col min="8961" max="8961" width="45.26953125" style="1" customWidth="1"/>
    <col min="8962" max="8964" width="0" style="1" hidden="1" customWidth="1"/>
    <col min="8965" max="8965" width="15.7265625" style="1" customWidth="1"/>
    <col min="8966" max="8966" width="14.54296875" style="1" customWidth="1"/>
    <col min="8967" max="8967" width="13.81640625" style="1" customWidth="1"/>
    <col min="8968" max="8968" width="15.7265625" style="1" customWidth="1"/>
    <col min="8969" max="8969" width="15.453125" style="1" customWidth="1"/>
    <col min="8970" max="8970" width="13.54296875" style="1" customWidth="1"/>
    <col min="8971" max="8976" width="0" style="1" hidden="1" customWidth="1"/>
    <col min="8977" max="8977" width="13" style="1" customWidth="1"/>
    <col min="8978" max="9216" width="9.1796875" style="1"/>
    <col min="9217" max="9217" width="45.26953125" style="1" customWidth="1"/>
    <col min="9218" max="9220" width="0" style="1" hidden="1" customWidth="1"/>
    <col min="9221" max="9221" width="15.7265625" style="1" customWidth="1"/>
    <col min="9222" max="9222" width="14.54296875" style="1" customWidth="1"/>
    <col min="9223" max="9223" width="13.81640625" style="1" customWidth="1"/>
    <col min="9224" max="9224" width="15.7265625" style="1" customWidth="1"/>
    <col min="9225" max="9225" width="15.453125" style="1" customWidth="1"/>
    <col min="9226" max="9226" width="13.54296875" style="1" customWidth="1"/>
    <col min="9227" max="9232" width="0" style="1" hidden="1" customWidth="1"/>
    <col min="9233" max="9233" width="13" style="1" customWidth="1"/>
    <col min="9234" max="9472" width="9.1796875" style="1"/>
    <col min="9473" max="9473" width="45.26953125" style="1" customWidth="1"/>
    <col min="9474" max="9476" width="0" style="1" hidden="1" customWidth="1"/>
    <col min="9477" max="9477" width="15.7265625" style="1" customWidth="1"/>
    <col min="9478" max="9478" width="14.54296875" style="1" customWidth="1"/>
    <col min="9479" max="9479" width="13.81640625" style="1" customWidth="1"/>
    <col min="9480" max="9480" width="15.7265625" style="1" customWidth="1"/>
    <col min="9481" max="9481" width="15.453125" style="1" customWidth="1"/>
    <col min="9482" max="9482" width="13.54296875" style="1" customWidth="1"/>
    <col min="9483" max="9488" width="0" style="1" hidden="1" customWidth="1"/>
    <col min="9489" max="9489" width="13" style="1" customWidth="1"/>
    <col min="9490" max="9728" width="9.1796875" style="1"/>
    <col min="9729" max="9729" width="45.26953125" style="1" customWidth="1"/>
    <col min="9730" max="9732" width="0" style="1" hidden="1" customWidth="1"/>
    <col min="9733" max="9733" width="15.7265625" style="1" customWidth="1"/>
    <col min="9734" max="9734" width="14.54296875" style="1" customWidth="1"/>
    <col min="9735" max="9735" width="13.81640625" style="1" customWidth="1"/>
    <col min="9736" max="9736" width="15.7265625" style="1" customWidth="1"/>
    <col min="9737" max="9737" width="15.453125" style="1" customWidth="1"/>
    <col min="9738" max="9738" width="13.54296875" style="1" customWidth="1"/>
    <col min="9739" max="9744" width="0" style="1" hidden="1" customWidth="1"/>
    <col min="9745" max="9745" width="13" style="1" customWidth="1"/>
    <col min="9746" max="9984" width="9.1796875" style="1"/>
    <col min="9985" max="9985" width="45.26953125" style="1" customWidth="1"/>
    <col min="9986" max="9988" width="0" style="1" hidden="1" customWidth="1"/>
    <col min="9989" max="9989" width="15.7265625" style="1" customWidth="1"/>
    <col min="9990" max="9990" width="14.54296875" style="1" customWidth="1"/>
    <col min="9991" max="9991" width="13.81640625" style="1" customWidth="1"/>
    <col min="9992" max="9992" width="15.7265625" style="1" customWidth="1"/>
    <col min="9993" max="9993" width="15.453125" style="1" customWidth="1"/>
    <col min="9994" max="9994" width="13.54296875" style="1" customWidth="1"/>
    <col min="9995" max="10000" width="0" style="1" hidden="1" customWidth="1"/>
    <col min="10001" max="10001" width="13" style="1" customWidth="1"/>
    <col min="10002" max="10240" width="9.1796875" style="1"/>
    <col min="10241" max="10241" width="45.26953125" style="1" customWidth="1"/>
    <col min="10242" max="10244" width="0" style="1" hidden="1" customWidth="1"/>
    <col min="10245" max="10245" width="15.7265625" style="1" customWidth="1"/>
    <col min="10246" max="10246" width="14.54296875" style="1" customWidth="1"/>
    <col min="10247" max="10247" width="13.81640625" style="1" customWidth="1"/>
    <col min="10248" max="10248" width="15.7265625" style="1" customWidth="1"/>
    <col min="10249" max="10249" width="15.453125" style="1" customWidth="1"/>
    <col min="10250" max="10250" width="13.54296875" style="1" customWidth="1"/>
    <col min="10251" max="10256" width="0" style="1" hidden="1" customWidth="1"/>
    <col min="10257" max="10257" width="13" style="1" customWidth="1"/>
    <col min="10258" max="10496" width="9.1796875" style="1"/>
    <col min="10497" max="10497" width="45.26953125" style="1" customWidth="1"/>
    <col min="10498" max="10500" width="0" style="1" hidden="1" customWidth="1"/>
    <col min="10501" max="10501" width="15.7265625" style="1" customWidth="1"/>
    <col min="10502" max="10502" width="14.54296875" style="1" customWidth="1"/>
    <col min="10503" max="10503" width="13.81640625" style="1" customWidth="1"/>
    <col min="10504" max="10504" width="15.7265625" style="1" customWidth="1"/>
    <col min="10505" max="10505" width="15.453125" style="1" customWidth="1"/>
    <col min="10506" max="10506" width="13.54296875" style="1" customWidth="1"/>
    <col min="10507" max="10512" width="0" style="1" hidden="1" customWidth="1"/>
    <col min="10513" max="10513" width="13" style="1" customWidth="1"/>
    <col min="10514" max="10752" width="9.1796875" style="1"/>
    <col min="10753" max="10753" width="45.26953125" style="1" customWidth="1"/>
    <col min="10754" max="10756" width="0" style="1" hidden="1" customWidth="1"/>
    <col min="10757" max="10757" width="15.7265625" style="1" customWidth="1"/>
    <col min="10758" max="10758" width="14.54296875" style="1" customWidth="1"/>
    <col min="10759" max="10759" width="13.81640625" style="1" customWidth="1"/>
    <col min="10760" max="10760" width="15.7265625" style="1" customWidth="1"/>
    <col min="10761" max="10761" width="15.453125" style="1" customWidth="1"/>
    <col min="10762" max="10762" width="13.54296875" style="1" customWidth="1"/>
    <col min="10763" max="10768" width="0" style="1" hidden="1" customWidth="1"/>
    <col min="10769" max="10769" width="13" style="1" customWidth="1"/>
    <col min="10770" max="11008" width="9.1796875" style="1"/>
    <col min="11009" max="11009" width="45.26953125" style="1" customWidth="1"/>
    <col min="11010" max="11012" width="0" style="1" hidden="1" customWidth="1"/>
    <col min="11013" max="11013" width="15.7265625" style="1" customWidth="1"/>
    <col min="11014" max="11014" width="14.54296875" style="1" customWidth="1"/>
    <col min="11015" max="11015" width="13.81640625" style="1" customWidth="1"/>
    <col min="11016" max="11016" width="15.7265625" style="1" customWidth="1"/>
    <col min="11017" max="11017" width="15.453125" style="1" customWidth="1"/>
    <col min="11018" max="11018" width="13.54296875" style="1" customWidth="1"/>
    <col min="11019" max="11024" width="0" style="1" hidden="1" customWidth="1"/>
    <col min="11025" max="11025" width="13" style="1" customWidth="1"/>
    <col min="11026" max="11264" width="9.1796875" style="1"/>
    <col min="11265" max="11265" width="45.26953125" style="1" customWidth="1"/>
    <col min="11266" max="11268" width="0" style="1" hidden="1" customWidth="1"/>
    <col min="11269" max="11269" width="15.7265625" style="1" customWidth="1"/>
    <col min="11270" max="11270" width="14.54296875" style="1" customWidth="1"/>
    <col min="11271" max="11271" width="13.81640625" style="1" customWidth="1"/>
    <col min="11272" max="11272" width="15.7265625" style="1" customWidth="1"/>
    <col min="11273" max="11273" width="15.453125" style="1" customWidth="1"/>
    <col min="11274" max="11274" width="13.54296875" style="1" customWidth="1"/>
    <col min="11275" max="11280" width="0" style="1" hidden="1" customWidth="1"/>
    <col min="11281" max="11281" width="13" style="1" customWidth="1"/>
    <col min="11282" max="11520" width="9.1796875" style="1"/>
    <col min="11521" max="11521" width="45.26953125" style="1" customWidth="1"/>
    <col min="11522" max="11524" width="0" style="1" hidden="1" customWidth="1"/>
    <col min="11525" max="11525" width="15.7265625" style="1" customWidth="1"/>
    <col min="11526" max="11526" width="14.54296875" style="1" customWidth="1"/>
    <col min="11527" max="11527" width="13.81640625" style="1" customWidth="1"/>
    <col min="11528" max="11528" width="15.7265625" style="1" customWidth="1"/>
    <col min="11529" max="11529" width="15.453125" style="1" customWidth="1"/>
    <col min="11530" max="11530" width="13.54296875" style="1" customWidth="1"/>
    <col min="11531" max="11536" width="0" style="1" hidden="1" customWidth="1"/>
    <col min="11537" max="11537" width="13" style="1" customWidth="1"/>
    <col min="11538" max="11776" width="9.1796875" style="1"/>
    <col min="11777" max="11777" width="45.26953125" style="1" customWidth="1"/>
    <col min="11778" max="11780" width="0" style="1" hidden="1" customWidth="1"/>
    <col min="11781" max="11781" width="15.7265625" style="1" customWidth="1"/>
    <col min="11782" max="11782" width="14.54296875" style="1" customWidth="1"/>
    <col min="11783" max="11783" width="13.81640625" style="1" customWidth="1"/>
    <col min="11784" max="11784" width="15.7265625" style="1" customWidth="1"/>
    <col min="11785" max="11785" width="15.453125" style="1" customWidth="1"/>
    <col min="11786" max="11786" width="13.54296875" style="1" customWidth="1"/>
    <col min="11787" max="11792" width="0" style="1" hidden="1" customWidth="1"/>
    <col min="11793" max="11793" width="13" style="1" customWidth="1"/>
    <col min="11794" max="12032" width="9.1796875" style="1"/>
    <col min="12033" max="12033" width="45.26953125" style="1" customWidth="1"/>
    <col min="12034" max="12036" width="0" style="1" hidden="1" customWidth="1"/>
    <col min="12037" max="12037" width="15.7265625" style="1" customWidth="1"/>
    <col min="12038" max="12038" width="14.54296875" style="1" customWidth="1"/>
    <col min="12039" max="12039" width="13.81640625" style="1" customWidth="1"/>
    <col min="12040" max="12040" width="15.7265625" style="1" customWidth="1"/>
    <col min="12041" max="12041" width="15.453125" style="1" customWidth="1"/>
    <col min="12042" max="12042" width="13.54296875" style="1" customWidth="1"/>
    <col min="12043" max="12048" width="0" style="1" hidden="1" customWidth="1"/>
    <col min="12049" max="12049" width="13" style="1" customWidth="1"/>
    <col min="12050" max="12288" width="9.1796875" style="1"/>
    <col min="12289" max="12289" width="45.26953125" style="1" customWidth="1"/>
    <col min="12290" max="12292" width="0" style="1" hidden="1" customWidth="1"/>
    <col min="12293" max="12293" width="15.7265625" style="1" customWidth="1"/>
    <col min="12294" max="12294" width="14.54296875" style="1" customWidth="1"/>
    <col min="12295" max="12295" width="13.81640625" style="1" customWidth="1"/>
    <col min="12296" max="12296" width="15.7265625" style="1" customWidth="1"/>
    <col min="12297" max="12297" width="15.453125" style="1" customWidth="1"/>
    <col min="12298" max="12298" width="13.54296875" style="1" customWidth="1"/>
    <col min="12299" max="12304" width="0" style="1" hidden="1" customWidth="1"/>
    <col min="12305" max="12305" width="13" style="1" customWidth="1"/>
    <col min="12306" max="12544" width="9.1796875" style="1"/>
    <col min="12545" max="12545" width="45.26953125" style="1" customWidth="1"/>
    <col min="12546" max="12548" width="0" style="1" hidden="1" customWidth="1"/>
    <col min="12549" max="12549" width="15.7265625" style="1" customWidth="1"/>
    <col min="12550" max="12550" width="14.54296875" style="1" customWidth="1"/>
    <col min="12551" max="12551" width="13.81640625" style="1" customWidth="1"/>
    <col min="12552" max="12552" width="15.7265625" style="1" customWidth="1"/>
    <col min="12553" max="12553" width="15.453125" style="1" customWidth="1"/>
    <col min="12554" max="12554" width="13.54296875" style="1" customWidth="1"/>
    <col min="12555" max="12560" width="0" style="1" hidden="1" customWidth="1"/>
    <col min="12561" max="12561" width="13" style="1" customWidth="1"/>
    <col min="12562" max="12800" width="9.1796875" style="1"/>
    <col min="12801" max="12801" width="45.26953125" style="1" customWidth="1"/>
    <col min="12802" max="12804" width="0" style="1" hidden="1" customWidth="1"/>
    <col min="12805" max="12805" width="15.7265625" style="1" customWidth="1"/>
    <col min="12806" max="12806" width="14.54296875" style="1" customWidth="1"/>
    <col min="12807" max="12807" width="13.81640625" style="1" customWidth="1"/>
    <col min="12808" max="12808" width="15.7265625" style="1" customWidth="1"/>
    <col min="12809" max="12809" width="15.453125" style="1" customWidth="1"/>
    <col min="12810" max="12810" width="13.54296875" style="1" customWidth="1"/>
    <col min="12811" max="12816" width="0" style="1" hidden="1" customWidth="1"/>
    <col min="12817" max="12817" width="13" style="1" customWidth="1"/>
    <col min="12818" max="13056" width="9.1796875" style="1"/>
    <col min="13057" max="13057" width="45.26953125" style="1" customWidth="1"/>
    <col min="13058" max="13060" width="0" style="1" hidden="1" customWidth="1"/>
    <col min="13061" max="13061" width="15.7265625" style="1" customWidth="1"/>
    <col min="13062" max="13062" width="14.54296875" style="1" customWidth="1"/>
    <col min="13063" max="13063" width="13.81640625" style="1" customWidth="1"/>
    <col min="13064" max="13064" width="15.7265625" style="1" customWidth="1"/>
    <col min="13065" max="13065" width="15.453125" style="1" customWidth="1"/>
    <col min="13066" max="13066" width="13.54296875" style="1" customWidth="1"/>
    <col min="13067" max="13072" width="0" style="1" hidden="1" customWidth="1"/>
    <col min="13073" max="13073" width="13" style="1" customWidth="1"/>
    <col min="13074" max="13312" width="9.1796875" style="1"/>
    <col min="13313" max="13313" width="45.26953125" style="1" customWidth="1"/>
    <col min="13314" max="13316" width="0" style="1" hidden="1" customWidth="1"/>
    <col min="13317" max="13317" width="15.7265625" style="1" customWidth="1"/>
    <col min="13318" max="13318" width="14.54296875" style="1" customWidth="1"/>
    <col min="13319" max="13319" width="13.81640625" style="1" customWidth="1"/>
    <col min="13320" max="13320" width="15.7265625" style="1" customWidth="1"/>
    <col min="13321" max="13321" width="15.453125" style="1" customWidth="1"/>
    <col min="13322" max="13322" width="13.54296875" style="1" customWidth="1"/>
    <col min="13323" max="13328" width="0" style="1" hidden="1" customWidth="1"/>
    <col min="13329" max="13329" width="13" style="1" customWidth="1"/>
    <col min="13330" max="13568" width="9.1796875" style="1"/>
    <col min="13569" max="13569" width="45.26953125" style="1" customWidth="1"/>
    <col min="13570" max="13572" width="0" style="1" hidden="1" customWidth="1"/>
    <col min="13573" max="13573" width="15.7265625" style="1" customWidth="1"/>
    <col min="13574" max="13574" width="14.54296875" style="1" customWidth="1"/>
    <col min="13575" max="13575" width="13.81640625" style="1" customWidth="1"/>
    <col min="13576" max="13576" width="15.7265625" style="1" customWidth="1"/>
    <col min="13577" max="13577" width="15.453125" style="1" customWidth="1"/>
    <col min="13578" max="13578" width="13.54296875" style="1" customWidth="1"/>
    <col min="13579" max="13584" width="0" style="1" hidden="1" customWidth="1"/>
    <col min="13585" max="13585" width="13" style="1" customWidth="1"/>
    <col min="13586" max="13824" width="9.1796875" style="1"/>
    <col min="13825" max="13825" width="45.26953125" style="1" customWidth="1"/>
    <col min="13826" max="13828" width="0" style="1" hidden="1" customWidth="1"/>
    <col min="13829" max="13829" width="15.7265625" style="1" customWidth="1"/>
    <col min="13830" max="13830" width="14.54296875" style="1" customWidth="1"/>
    <col min="13831" max="13831" width="13.81640625" style="1" customWidth="1"/>
    <col min="13832" max="13832" width="15.7265625" style="1" customWidth="1"/>
    <col min="13833" max="13833" width="15.453125" style="1" customWidth="1"/>
    <col min="13834" max="13834" width="13.54296875" style="1" customWidth="1"/>
    <col min="13835" max="13840" width="0" style="1" hidden="1" customWidth="1"/>
    <col min="13841" max="13841" width="13" style="1" customWidth="1"/>
    <col min="13842" max="14080" width="9.1796875" style="1"/>
    <col min="14081" max="14081" width="45.26953125" style="1" customWidth="1"/>
    <col min="14082" max="14084" width="0" style="1" hidden="1" customWidth="1"/>
    <col min="14085" max="14085" width="15.7265625" style="1" customWidth="1"/>
    <col min="14086" max="14086" width="14.54296875" style="1" customWidth="1"/>
    <col min="14087" max="14087" width="13.81640625" style="1" customWidth="1"/>
    <col min="14088" max="14088" width="15.7265625" style="1" customWidth="1"/>
    <col min="14089" max="14089" width="15.453125" style="1" customWidth="1"/>
    <col min="14090" max="14090" width="13.54296875" style="1" customWidth="1"/>
    <col min="14091" max="14096" width="0" style="1" hidden="1" customWidth="1"/>
    <col min="14097" max="14097" width="13" style="1" customWidth="1"/>
    <col min="14098" max="14336" width="9.1796875" style="1"/>
    <col min="14337" max="14337" width="45.26953125" style="1" customWidth="1"/>
    <col min="14338" max="14340" width="0" style="1" hidden="1" customWidth="1"/>
    <col min="14341" max="14341" width="15.7265625" style="1" customWidth="1"/>
    <col min="14342" max="14342" width="14.54296875" style="1" customWidth="1"/>
    <col min="14343" max="14343" width="13.81640625" style="1" customWidth="1"/>
    <col min="14344" max="14344" width="15.7265625" style="1" customWidth="1"/>
    <col min="14345" max="14345" width="15.453125" style="1" customWidth="1"/>
    <col min="14346" max="14346" width="13.54296875" style="1" customWidth="1"/>
    <col min="14347" max="14352" width="0" style="1" hidden="1" customWidth="1"/>
    <col min="14353" max="14353" width="13" style="1" customWidth="1"/>
    <col min="14354" max="14592" width="9.1796875" style="1"/>
    <col min="14593" max="14593" width="45.26953125" style="1" customWidth="1"/>
    <col min="14594" max="14596" width="0" style="1" hidden="1" customWidth="1"/>
    <col min="14597" max="14597" width="15.7265625" style="1" customWidth="1"/>
    <col min="14598" max="14598" width="14.54296875" style="1" customWidth="1"/>
    <col min="14599" max="14599" width="13.81640625" style="1" customWidth="1"/>
    <col min="14600" max="14600" width="15.7265625" style="1" customWidth="1"/>
    <col min="14601" max="14601" width="15.453125" style="1" customWidth="1"/>
    <col min="14602" max="14602" width="13.54296875" style="1" customWidth="1"/>
    <col min="14603" max="14608" width="0" style="1" hidden="1" customWidth="1"/>
    <col min="14609" max="14609" width="13" style="1" customWidth="1"/>
    <col min="14610" max="14848" width="9.1796875" style="1"/>
    <col min="14849" max="14849" width="45.26953125" style="1" customWidth="1"/>
    <col min="14850" max="14852" width="0" style="1" hidden="1" customWidth="1"/>
    <col min="14853" max="14853" width="15.7265625" style="1" customWidth="1"/>
    <col min="14854" max="14854" width="14.54296875" style="1" customWidth="1"/>
    <col min="14855" max="14855" width="13.81640625" style="1" customWidth="1"/>
    <col min="14856" max="14856" width="15.7265625" style="1" customWidth="1"/>
    <col min="14857" max="14857" width="15.453125" style="1" customWidth="1"/>
    <col min="14858" max="14858" width="13.54296875" style="1" customWidth="1"/>
    <col min="14859" max="14864" width="0" style="1" hidden="1" customWidth="1"/>
    <col min="14865" max="14865" width="13" style="1" customWidth="1"/>
    <col min="14866" max="15104" width="9.1796875" style="1"/>
    <col min="15105" max="15105" width="45.26953125" style="1" customWidth="1"/>
    <col min="15106" max="15108" width="0" style="1" hidden="1" customWidth="1"/>
    <col min="15109" max="15109" width="15.7265625" style="1" customWidth="1"/>
    <col min="15110" max="15110" width="14.54296875" style="1" customWidth="1"/>
    <col min="15111" max="15111" width="13.81640625" style="1" customWidth="1"/>
    <col min="15112" max="15112" width="15.7265625" style="1" customWidth="1"/>
    <col min="15113" max="15113" width="15.453125" style="1" customWidth="1"/>
    <col min="15114" max="15114" width="13.54296875" style="1" customWidth="1"/>
    <col min="15115" max="15120" width="0" style="1" hidden="1" customWidth="1"/>
    <col min="15121" max="15121" width="13" style="1" customWidth="1"/>
    <col min="15122" max="15360" width="9.1796875" style="1"/>
    <col min="15361" max="15361" width="45.26953125" style="1" customWidth="1"/>
    <col min="15362" max="15364" width="0" style="1" hidden="1" customWidth="1"/>
    <col min="15365" max="15365" width="15.7265625" style="1" customWidth="1"/>
    <col min="15366" max="15366" width="14.54296875" style="1" customWidth="1"/>
    <col min="15367" max="15367" width="13.81640625" style="1" customWidth="1"/>
    <col min="15368" max="15368" width="15.7265625" style="1" customWidth="1"/>
    <col min="15369" max="15369" width="15.453125" style="1" customWidth="1"/>
    <col min="15370" max="15370" width="13.54296875" style="1" customWidth="1"/>
    <col min="15371" max="15376" width="0" style="1" hidden="1" customWidth="1"/>
    <col min="15377" max="15377" width="13" style="1" customWidth="1"/>
    <col min="15378" max="15616" width="9.1796875" style="1"/>
    <col min="15617" max="15617" width="45.26953125" style="1" customWidth="1"/>
    <col min="15618" max="15620" width="0" style="1" hidden="1" customWidth="1"/>
    <col min="15621" max="15621" width="15.7265625" style="1" customWidth="1"/>
    <col min="15622" max="15622" width="14.54296875" style="1" customWidth="1"/>
    <col min="15623" max="15623" width="13.81640625" style="1" customWidth="1"/>
    <col min="15624" max="15624" width="15.7265625" style="1" customWidth="1"/>
    <col min="15625" max="15625" width="15.453125" style="1" customWidth="1"/>
    <col min="15626" max="15626" width="13.54296875" style="1" customWidth="1"/>
    <col min="15627" max="15632" width="0" style="1" hidden="1" customWidth="1"/>
    <col min="15633" max="15633" width="13" style="1" customWidth="1"/>
    <col min="15634" max="15872" width="9.1796875" style="1"/>
    <col min="15873" max="15873" width="45.26953125" style="1" customWidth="1"/>
    <col min="15874" max="15876" width="0" style="1" hidden="1" customWidth="1"/>
    <col min="15877" max="15877" width="15.7265625" style="1" customWidth="1"/>
    <col min="15878" max="15878" width="14.54296875" style="1" customWidth="1"/>
    <col min="15879" max="15879" width="13.81640625" style="1" customWidth="1"/>
    <col min="15880" max="15880" width="15.7265625" style="1" customWidth="1"/>
    <col min="15881" max="15881" width="15.453125" style="1" customWidth="1"/>
    <col min="15882" max="15882" width="13.54296875" style="1" customWidth="1"/>
    <col min="15883" max="15888" width="0" style="1" hidden="1" customWidth="1"/>
    <col min="15889" max="15889" width="13" style="1" customWidth="1"/>
    <col min="15890" max="16128" width="9.1796875" style="1"/>
    <col min="16129" max="16129" width="45.26953125" style="1" customWidth="1"/>
    <col min="16130" max="16132" width="0" style="1" hidden="1" customWidth="1"/>
    <col min="16133" max="16133" width="15.7265625" style="1" customWidth="1"/>
    <col min="16134" max="16134" width="14.54296875" style="1" customWidth="1"/>
    <col min="16135" max="16135" width="13.81640625" style="1" customWidth="1"/>
    <col min="16136" max="16136" width="15.7265625" style="1" customWidth="1"/>
    <col min="16137" max="16137" width="15.453125" style="1" customWidth="1"/>
    <col min="16138" max="16138" width="13.54296875" style="1" customWidth="1"/>
    <col min="16139" max="16144" width="0" style="1" hidden="1" customWidth="1"/>
    <col min="16145" max="16145" width="13" style="1" customWidth="1"/>
    <col min="16146" max="16384" width="9.1796875" style="1"/>
  </cols>
  <sheetData>
    <row r="1" spans="1:17" ht="65.5" customHeight="1" x14ac:dyDescent="0.3">
      <c r="H1" s="53" t="s">
        <v>63</v>
      </c>
      <c r="I1" s="53"/>
      <c r="J1" s="53"/>
      <c r="K1" s="53"/>
      <c r="L1" s="53"/>
      <c r="M1" s="53"/>
      <c r="N1" s="53"/>
      <c r="O1" s="53"/>
      <c r="P1" s="53"/>
      <c r="Q1" s="53"/>
    </row>
    <row r="2" spans="1:17" ht="17.25" hidden="1" customHeight="1" x14ac:dyDescent="0.3"/>
    <row r="3" spans="1:17" ht="17.25" customHeight="1" x14ac:dyDescent="0.3"/>
    <row r="4" spans="1:17" ht="28.5" customHeight="1" x14ac:dyDescent="0.3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27" hidden="1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30.75" hidden="1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idden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</row>
    <row r="8" spans="1:17" ht="53.25" customHeight="1" x14ac:dyDescent="0.3">
      <c r="A8" s="55" t="s">
        <v>1</v>
      </c>
      <c r="B8" s="55" t="s">
        <v>2</v>
      </c>
      <c r="C8" s="55"/>
      <c r="D8" s="55"/>
      <c r="E8" s="46" t="s">
        <v>64</v>
      </c>
      <c r="F8" s="46"/>
      <c r="G8" s="46"/>
      <c r="H8" s="46" t="s">
        <v>3</v>
      </c>
      <c r="I8" s="46"/>
      <c r="J8" s="46"/>
      <c r="K8" s="56" t="s">
        <v>4</v>
      </c>
      <c r="L8" s="46"/>
      <c r="M8" s="46"/>
      <c r="N8" s="46" t="s">
        <v>5</v>
      </c>
      <c r="O8" s="46"/>
      <c r="P8" s="57"/>
      <c r="Q8" s="58" t="s">
        <v>6</v>
      </c>
    </row>
    <row r="9" spans="1:17" ht="35.5" customHeight="1" x14ac:dyDescent="0.3">
      <c r="A9" s="55"/>
      <c r="B9" s="51" t="s">
        <v>7</v>
      </c>
      <c r="C9" s="46" t="s">
        <v>8</v>
      </c>
      <c r="D9" s="46" t="s">
        <v>9</v>
      </c>
      <c r="E9" s="51" t="s">
        <v>7</v>
      </c>
      <c r="F9" s="46" t="s">
        <v>8</v>
      </c>
      <c r="G9" s="46" t="s">
        <v>9</v>
      </c>
      <c r="H9" s="51" t="s">
        <v>7</v>
      </c>
      <c r="I9" s="46" t="s">
        <v>8</v>
      </c>
      <c r="J9" s="46" t="s">
        <v>9</v>
      </c>
      <c r="K9" s="47" t="s">
        <v>7</v>
      </c>
      <c r="L9" s="42" t="s">
        <v>8</v>
      </c>
      <c r="M9" s="42" t="s">
        <v>9</v>
      </c>
      <c r="N9" s="49" t="s">
        <v>7</v>
      </c>
      <c r="O9" s="42" t="s">
        <v>8</v>
      </c>
      <c r="P9" s="44" t="s">
        <v>9</v>
      </c>
      <c r="Q9" s="59"/>
    </row>
    <row r="10" spans="1:17" ht="3" customHeight="1" x14ac:dyDescent="0.3">
      <c r="A10" s="55"/>
      <c r="B10" s="52"/>
      <c r="C10" s="46"/>
      <c r="D10" s="46"/>
      <c r="E10" s="52"/>
      <c r="F10" s="46"/>
      <c r="G10" s="46"/>
      <c r="H10" s="52"/>
      <c r="I10" s="46"/>
      <c r="J10" s="46"/>
      <c r="K10" s="48"/>
      <c r="L10" s="43"/>
      <c r="M10" s="43"/>
      <c r="N10" s="50"/>
      <c r="O10" s="43"/>
      <c r="P10" s="45"/>
      <c r="Q10" s="60"/>
    </row>
    <row r="11" spans="1:17" x14ac:dyDescent="0.3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8"/>
      <c r="M11" s="8"/>
      <c r="N11" s="8"/>
      <c r="O11" s="8"/>
      <c r="P11" s="9"/>
      <c r="Q11" s="10"/>
    </row>
    <row r="12" spans="1:17" x14ac:dyDescent="0.3">
      <c r="A12" s="8" t="s">
        <v>11</v>
      </c>
      <c r="B12" s="11">
        <v>510137.59999999998</v>
      </c>
      <c r="C12" s="11"/>
      <c r="D12" s="11"/>
      <c r="E12" s="11">
        <v>516434.5</v>
      </c>
      <c r="F12" s="11"/>
      <c r="G12" s="11"/>
      <c r="H12" s="11">
        <v>516434.5</v>
      </c>
      <c r="I12" s="11"/>
      <c r="J12" s="11"/>
      <c r="K12" s="12">
        <v>516434.5</v>
      </c>
      <c r="L12" s="11"/>
      <c r="M12" s="11"/>
      <c r="N12" s="11">
        <v>516434.5</v>
      </c>
      <c r="O12" s="11"/>
      <c r="P12" s="13"/>
      <c r="Q12" s="10"/>
    </row>
    <row r="13" spans="1:17" ht="14.25" customHeight="1" x14ac:dyDescent="0.3">
      <c r="A13" s="14" t="s">
        <v>12</v>
      </c>
      <c r="B13" s="11">
        <v>34343.199999999997</v>
      </c>
      <c r="C13" s="11"/>
      <c r="D13" s="11"/>
      <c r="E13" s="11">
        <v>32869.9</v>
      </c>
      <c r="F13" s="11"/>
      <c r="G13" s="11"/>
      <c r="H13" s="11">
        <v>32869.9</v>
      </c>
      <c r="I13" s="11"/>
      <c r="J13" s="11"/>
      <c r="K13" s="12">
        <v>32869.9</v>
      </c>
      <c r="L13" s="11"/>
      <c r="M13" s="11"/>
      <c r="N13" s="11">
        <v>32869.9</v>
      </c>
      <c r="O13" s="11"/>
      <c r="P13" s="13"/>
      <c r="Q13" s="10"/>
    </row>
    <row r="14" spans="1:17" ht="14.25" customHeight="1" x14ac:dyDescent="0.3">
      <c r="A14" s="14" t="s">
        <v>13</v>
      </c>
      <c r="B14" s="11">
        <v>35657.800000000003</v>
      </c>
      <c r="C14" s="11"/>
      <c r="D14" s="11"/>
      <c r="E14" s="11">
        <v>44923.3</v>
      </c>
      <c r="F14" s="11"/>
      <c r="G14" s="11"/>
      <c r="H14" s="11">
        <v>44923.3</v>
      </c>
      <c r="I14" s="11"/>
      <c r="J14" s="11"/>
      <c r="K14" s="12">
        <v>44923.3</v>
      </c>
      <c r="L14" s="11"/>
      <c r="M14" s="11"/>
      <c r="N14" s="11">
        <v>44923.3</v>
      </c>
      <c r="O14" s="11"/>
      <c r="P14" s="13"/>
      <c r="Q14" s="10"/>
    </row>
    <row r="15" spans="1:17" x14ac:dyDescent="0.3">
      <c r="A15" s="8" t="s">
        <v>14</v>
      </c>
      <c r="B15" s="11">
        <f>B12-B13+B14</f>
        <v>511452.19999999995</v>
      </c>
      <c r="C15" s="11"/>
      <c r="D15" s="11"/>
      <c r="E15" s="11">
        <v>528487.9</v>
      </c>
      <c r="F15" s="11"/>
      <c r="G15" s="11"/>
      <c r="H15" s="11">
        <v>528487.9</v>
      </c>
      <c r="I15" s="11"/>
      <c r="J15" s="11"/>
      <c r="K15" s="12">
        <v>528487.9</v>
      </c>
      <c r="L15" s="11"/>
      <c r="M15" s="11"/>
      <c r="N15" s="11">
        <v>528487.9</v>
      </c>
      <c r="O15" s="11"/>
      <c r="P15" s="13"/>
      <c r="Q15" s="10"/>
    </row>
    <row r="16" spans="1:17" ht="30" customHeight="1" x14ac:dyDescent="0.3">
      <c r="A16" s="14" t="s">
        <v>15</v>
      </c>
      <c r="B16" s="11">
        <v>121638.7</v>
      </c>
      <c r="C16" s="11"/>
      <c r="D16" s="11"/>
      <c r="E16" s="11">
        <v>122358.5</v>
      </c>
      <c r="F16" s="11"/>
      <c r="G16" s="11"/>
      <c r="H16" s="11">
        <v>122358.5</v>
      </c>
      <c r="I16" s="11"/>
      <c r="J16" s="11"/>
      <c r="K16" s="12">
        <v>122358.5</v>
      </c>
      <c r="L16" s="11"/>
      <c r="M16" s="11"/>
      <c r="N16" s="11">
        <v>122358.5</v>
      </c>
      <c r="O16" s="11"/>
      <c r="P16" s="13"/>
      <c r="Q16" s="10"/>
    </row>
    <row r="17" spans="1:17" x14ac:dyDescent="0.3">
      <c r="A17" s="8" t="s">
        <v>16</v>
      </c>
      <c r="B17" s="11">
        <f>B15-B16</f>
        <v>389813.49999999994</v>
      </c>
      <c r="C17" s="11"/>
      <c r="D17" s="11"/>
      <c r="E17" s="11">
        <v>406129.4</v>
      </c>
      <c r="F17" s="11"/>
      <c r="G17" s="11"/>
      <c r="H17" s="11">
        <v>406129.4</v>
      </c>
      <c r="I17" s="11"/>
      <c r="J17" s="11"/>
      <c r="K17" s="12">
        <v>406129.4</v>
      </c>
      <c r="L17" s="11"/>
      <c r="M17" s="11"/>
      <c r="N17" s="11">
        <v>406129.4</v>
      </c>
      <c r="O17" s="11"/>
      <c r="P17" s="13"/>
      <c r="Q17" s="10"/>
    </row>
    <row r="18" spans="1:17" ht="30" hidden="1" customHeight="1" x14ac:dyDescent="0.3">
      <c r="A18" s="14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3"/>
      <c r="Q18" s="10"/>
    </row>
    <row r="19" spans="1:17" x14ac:dyDescent="0.3">
      <c r="A19" s="14" t="s">
        <v>18</v>
      </c>
      <c r="B19" s="11">
        <f>B17</f>
        <v>389813.49999999994</v>
      </c>
      <c r="C19" s="11"/>
      <c r="D19" s="11"/>
      <c r="E19" s="11">
        <v>406129.4</v>
      </c>
      <c r="F19" s="11"/>
      <c r="G19" s="11"/>
      <c r="H19" s="11">
        <v>406129.4</v>
      </c>
      <c r="I19" s="11"/>
      <c r="J19" s="11"/>
      <c r="K19" s="12">
        <v>406129.4</v>
      </c>
      <c r="L19" s="11"/>
      <c r="M19" s="11"/>
      <c r="N19" s="11">
        <v>406129.4</v>
      </c>
      <c r="O19" s="11"/>
      <c r="P19" s="13"/>
      <c r="Q19" s="10"/>
    </row>
    <row r="20" spans="1:17" hidden="1" x14ac:dyDescent="0.3">
      <c r="A20" s="14" t="s">
        <v>19</v>
      </c>
      <c r="B20" s="15"/>
      <c r="C20" s="15"/>
      <c r="D20" s="15"/>
      <c r="E20" s="16"/>
      <c r="F20" s="16"/>
      <c r="G20" s="16"/>
      <c r="H20" s="16"/>
      <c r="I20" s="16"/>
      <c r="J20" s="16"/>
      <c r="K20" s="12"/>
      <c r="L20" s="16"/>
      <c r="M20" s="16"/>
      <c r="N20" s="11"/>
      <c r="O20" s="16"/>
      <c r="P20" s="17"/>
      <c r="Q20" s="10"/>
    </row>
    <row r="21" spans="1:17" hidden="1" x14ac:dyDescent="0.3">
      <c r="A21" s="14" t="s">
        <v>20</v>
      </c>
      <c r="B21" s="15"/>
      <c r="C21" s="15"/>
      <c r="D21" s="15"/>
      <c r="E21" s="16"/>
      <c r="F21" s="16"/>
      <c r="G21" s="16"/>
      <c r="H21" s="16"/>
      <c r="I21" s="16"/>
      <c r="J21" s="16"/>
      <c r="K21" s="12"/>
      <c r="L21" s="16"/>
      <c r="M21" s="16"/>
      <c r="N21" s="11"/>
      <c r="O21" s="16"/>
      <c r="P21" s="17"/>
      <c r="Q21" s="10"/>
    </row>
    <row r="22" spans="1:17" hidden="1" x14ac:dyDescent="0.3">
      <c r="A22" s="14" t="s">
        <v>21</v>
      </c>
      <c r="B22" s="15"/>
      <c r="C22" s="15"/>
      <c r="D22" s="15"/>
      <c r="E22" s="16"/>
      <c r="F22" s="16"/>
      <c r="G22" s="16"/>
      <c r="H22" s="16"/>
      <c r="I22" s="16"/>
      <c r="J22" s="16"/>
      <c r="K22" s="12"/>
      <c r="L22" s="16"/>
      <c r="M22" s="16"/>
      <c r="N22" s="11"/>
      <c r="O22" s="16"/>
      <c r="P22" s="17"/>
      <c r="Q22" s="10"/>
    </row>
    <row r="23" spans="1:17" hidden="1" x14ac:dyDescent="0.3">
      <c r="A23" s="14"/>
      <c r="B23" s="15"/>
      <c r="C23" s="15"/>
      <c r="D23" s="15"/>
      <c r="E23" s="16"/>
      <c r="F23" s="16"/>
      <c r="G23" s="16"/>
      <c r="H23" s="16"/>
      <c r="I23" s="16"/>
      <c r="J23" s="16"/>
      <c r="K23" s="12"/>
      <c r="L23" s="16"/>
      <c r="M23" s="16"/>
      <c r="N23" s="11"/>
      <c r="O23" s="16"/>
      <c r="P23" s="17"/>
      <c r="Q23" s="10"/>
    </row>
    <row r="24" spans="1:17" s="23" customFormat="1" ht="36" customHeight="1" x14ac:dyDescent="0.3">
      <c r="A24" s="18" t="s">
        <v>22</v>
      </c>
      <c r="B24" s="19">
        <f t="shared" ref="B24:D24" si="0">B25+B26+B28+B27</f>
        <v>1040365.8643645161</v>
      </c>
      <c r="C24" s="15">
        <f t="shared" si="0"/>
        <v>2668.8810530279638</v>
      </c>
      <c r="D24" s="15">
        <f t="shared" si="0"/>
        <v>50.234584577933248</v>
      </c>
      <c r="E24" s="19">
        <v>1031118.7517393217</v>
      </c>
      <c r="F24" s="15">
        <v>2538.8921652540344</v>
      </c>
      <c r="G24" s="15">
        <v>58.422416066203319</v>
      </c>
      <c r="H24" s="19">
        <v>1031118.7517393217</v>
      </c>
      <c r="I24" s="15">
        <v>2538.8921652540344</v>
      </c>
      <c r="J24" s="15">
        <v>59.69413260481334</v>
      </c>
      <c r="K24" s="20">
        <v>1062350.2454503349</v>
      </c>
      <c r="L24" s="15">
        <v>2615.7925169917144</v>
      </c>
      <c r="M24" s="15">
        <v>57.593352370909884</v>
      </c>
      <c r="N24" s="19">
        <v>1104844.2552683484</v>
      </c>
      <c r="O24" s="15">
        <v>2720.4242176713833</v>
      </c>
      <c r="P24" s="21">
        <v>58.862727696797208</v>
      </c>
      <c r="Q24" s="22"/>
    </row>
    <row r="25" spans="1:17" ht="17.25" customHeight="1" x14ac:dyDescent="0.3">
      <c r="A25" s="14" t="s">
        <v>23</v>
      </c>
      <c r="B25" s="15">
        <f>'[1]Калькуляция с 01.01.2017'!J7</f>
        <v>834161.63482500007</v>
      </c>
      <c r="C25" s="15">
        <f t="shared" ref="C25:C53" si="1">B25/$B$17*1000</f>
        <v>2139.8992975486999</v>
      </c>
      <c r="D25" s="15">
        <f>B25/$B$61*100</f>
        <v>40.27791052321723</v>
      </c>
      <c r="E25" s="15">
        <v>805322.72796399985</v>
      </c>
      <c r="F25" s="15">
        <v>1982.9215219681212</v>
      </c>
      <c r="G25" s="15">
        <v>45.628982502082501</v>
      </c>
      <c r="H25" s="15">
        <v>805322.72796399985</v>
      </c>
      <c r="I25" s="15">
        <v>1982.9215219681212</v>
      </c>
      <c r="J25" s="15">
        <v>46.622216530988297</v>
      </c>
      <c r="K25" s="24">
        <v>837535.63708255999</v>
      </c>
      <c r="L25" s="15">
        <v>2062.238382846846</v>
      </c>
      <c r="M25" s="15">
        <v>44.855525068605942</v>
      </c>
      <c r="N25" s="15">
        <v>871037.06256586255</v>
      </c>
      <c r="O25" s="15">
        <v>2144.7279181607205</v>
      </c>
      <c r="P25" s="21">
        <v>45.615387302401103</v>
      </c>
      <c r="Q25" s="10"/>
    </row>
    <row r="26" spans="1:17" x14ac:dyDescent="0.3">
      <c r="A26" s="14" t="s">
        <v>24</v>
      </c>
      <c r="B26" s="15">
        <f>'[1]Калькуляция с 01.01.2017'!J33</f>
        <v>18390.458726000001</v>
      </c>
      <c r="C26" s="15">
        <f t="shared" si="1"/>
        <v>47.177582936455522</v>
      </c>
      <c r="D26" s="15">
        <f>B26/$B$61*100</f>
        <v>0.88799247067044285</v>
      </c>
      <c r="E26" s="15">
        <v>12384.800787222002</v>
      </c>
      <c r="F26" s="15">
        <v>30.494716184600282</v>
      </c>
      <c r="G26" s="15">
        <v>0.70171353519429314</v>
      </c>
      <c r="H26" s="15">
        <v>12384.800787222002</v>
      </c>
      <c r="I26" s="15">
        <v>30.494716184600282</v>
      </c>
      <c r="J26" s="15">
        <v>0.71698816380708208</v>
      </c>
      <c r="K26" s="24">
        <v>12880.192818710879</v>
      </c>
      <c r="L26" s="15">
        <v>31.714504831984286</v>
      </c>
      <c r="M26" s="15">
        <v>0.72978207660206462</v>
      </c>
      <c r="N26" s="15">
        <v>13395.400531459318</v>
      </c>
      <c r="O26" s="15">
        <v>32.983085025263662</v>
      </c>
      <c r="P26" s="21">
        <v>0.75897335966614743</v>
      </c>
      <c r="Q26" s="10"/>
    </row>
    <row r="27" spans="1:17" x14ac:dyDescent="0.3">
      <c r="A27" s="14" t="s">
        <v>25</v>
      </c>
      <c r="B27" s="15">
        <f>'[1]Калькуляция с 01.01.2017'!J38</f>
        <v>107509.833</v>
      </c>
      <c r="C27" s="15">
        <f>B27/$B$17*1000</f>
        <v>275.79812653999932</v>
      </c>
      <c r="D27" s="15">
        <f>B27/$B$61*100</f>
        <v>5.1911659001777046</v>
      </c>
      <c r="E27" s="15">
        <v>113281.97889299999</v>
      </c>
      <c r="F27" s="15">
        <v>278.930751856428</v>
      </c>
      <c r="G27" s="15">
        <v>6.4184720649546128</v>
      </c>
      <c r="H27" s="15">
        <v>113281.97889299999</v>
      </c>
      <c r="I27" s="15">
        <v>278.930751856428</v>
      </c>
      <c r="J27" s="15">
        <v>6.5581868803836709</v>
      </c>
      <c r="K27" s="24">
        <v>107800.00169016</v>
      </c>
      <c r="L27" s="15">
        <v>265.43264705820366</v>
      </c>
      <c r="M27" s="15">
        <v>6.1078673431710957</v>
      </c>
      <c r="N27" s="15">
        <v>112112.0017577664</v>
      </c>
      <c r="O27" s="15">
        <v>276.04995294053174</v>
      </c>
      <c r="P27" s="21">
        <v>6.3521820368979398</v>
      </c>
      <c r="Q27" s="10"/>
    </row>
    <row r="28" spans="1:17" x14ac:dyDescent="0.3">
      <c r="A28" s="14" t="s">
        <v>26</v>
      </c>
      <c r="B28" s="15">
        <f>'[1]Калькуляция с 01.01.2017'!J45</f>
        <v>80303.937813515993</v>
      </c>
      <c r="C28" s="15">
        <f t="shared" si="1"/>
        <v>206.00604600280906</v>
      </c>
      <c r="D28" s="15">
        <f>B28/$B$61*100</f>
        <v>3.8775156838678666</v>
      </c>
      <c r="E28" s="15">
        <v>100129.2440951</v>
      </c>
      <c r="F28" s="15">
        <v>246.545175244885</v>
      </c>
      <c r="G28" s="15">
        <v>5.6732479639719093</v>
      </c>
      <c r="H28" s="15">
        <v>100129.2440951</v>
      </c>
      <c r="I28" s="15">
        <v>246.545175244885</v>
      </c>
      <c r="J28" s="15">
        <v>5.7967410296342923</v>
      </c>
      <c r="K28" s="24">
        <v>104134.41385890401</v>
      </c>
      <c r="L28" s="15">
        <v>256.40698225468037</v>
      </c>
      <c r="M28" s="15">
        <v>5.9001778825307856</v>
      </c>
      <c r="N28" s="15">
        <v>108299.79041326017</v>
      </c>
      <c r="O28" s="15">
        <v>266.66326154486762</v>
      </c>
      <c r="P28" s="21">
        <v>6.1361849978320171</v>
      </c>
      <c r="Q28" s="10"/>
    </row>
    <row r="29" spans="1:17" x14ac:dyDescent="0.3">
      <c r="A29" s="18" t="s">
        <v>27</v>
      </c>
      <c r="B29" s="19">
        <f t="shared" ref="B29:D29" si="2">B31+B32+B34+B35+B36+B37+B39+B40+B30+B33+B38</f>
        <v>616622.30000000005</v>
      </c>
      <c r="C29" s="15">
        <f t="shared" si="2"/>
        <v>1581.8392641609387</v>
      </c>
      <c r="D29" s="15">
        <f t="shared" si="2"/>
        <v>29.773915257120219</v>
      </c>
      <c r="E29" s="19">
        <v>571346.28733099997</v>
      </c>
      <c r="F29" s="15">
        <v>1406.8084884546649</v>
      </c>
      <c r="G29" s="15">
        <v>32.372052646726495</v>
      </c>
      <c r="H29" s="19">
        <v>571346.28733099997</v>
      </c>
      <c r="I29" s="15">
        <v>1406.8084884546647</v>
      </c>
      <c r="J29" s="15">
        <v>33.076714958071939</v>
      </c>
      <c r="K29" s="20">
        <v>588258.13743599737</v>
      </c>
      <c r="L29" s="15">
        <v>1448.4500197129228</v>
      </c>
      <c r="M29" s="15">
        <v>33.330265405069589</v>
      </c>
      <c r="N29" s="19">
        <v>588258.13743599737</v>
      </c>
      <c r="O29" s="15">
        <v>1448.4500197129228</v>
      </c>
      <c r="P29" s="21">
        <v>33.330265405069589</v>
      </c>
      <c r="Q29" s="10"/>
    </row>
    <row r="30" spans="1:17" x14ac:dyDescent="0.3">
      <c r="A30" s="8" t="s">
        <v>28</v>
      </c>
      <c r="B30" s="16">
        <f>'[1]Калькуляция с 01.01.2017'!J65</f>
        <v>0</v>
      </c>
      <c r="C30" s="15">
        <f>B30/$B$17*1000</f>
        <v>0</v>
      </c>
      <c r="D30" s="15">
        <f t="shared" ref="D30:D40" si="3">B30/$B$61*100</f>
        <v>0</v>
      </c>
      <c r="E30" s="16">
        <v>5113.68</v>
      </c>
      <c r="F30" s="15">
        <v>12.591257860179539</v>
      </c>
      <c r="G30" s="15">
        <v>0.28973727816071254</v>
      </c>
      <c r="H30" s="15">
        <v>5113.68</v>
      </c>
      <c r="I30" s="15">
        <v>12.591257860179539</v>
      </c>
      <c r="J30" s="15">
        <v>0.29604416707936482</v>
      </c>
      <c r="K30" s="25">
        <v>5265.0449279999993</v>
      </c>
      <c r="L30" s="15">
        <v>12.963959092840851</v>
      </c>
      <c r="M30" s="15">
        <v>0.29831350159426961</v>
      </c>
      <c r="N30" s="16">
        <v>5265.0449279999993</v>
      </c>
      <c r="O30" s="15">
        <v>12.963959092840851</v>
      </c>
      <c r="P30" s="21">
        <v>0.29831350159426961</v>
      </c>
      <c r="Q30" s="10"/>
    </row>
    <row r="31" spans="1:17" x14ac:dyDescent="0.3">
      <c r="A31" s="8" t="s">
        <v>29</v>
      </c>
      <c r="B31" s="16">
        <f>'[1]Калькуляция с 01.01.2017'!J68</f>
        <v>65450.9</v>
      </c>
      <c r="C31" s="15">
        <f t="shared" si="1"/>
        <v>167.9031126423277</v>
      </c>
      <c r="D31" s="15">
        <f t="shared" si="3"/>
        <v>3.160329346023083</v>
      </c>
      <c r="E31" s="16">
        <v>91152.12</v>
      </c>
      <c r="F31" s="15">
        <v>224.44107715422717</v>
      </c>
      <c r="G31" s="15">
        <v>5.1646108374748998</v>
      </c>
      <c r="H31" s="15">
        <v>91152.12</v>
      </c>
      <c r="I31" s="15">
        <v>224.44107715422717</v>
      </c>
      <c r="J31" s="15">
        <v>5.2770320870524374</v>
      </c>
      <c r="K31" s="25">
        <v>93850.222751999987</v>
      </c>
      <c r="L31" s="15">
        <v>231.08453303799229</v>
      </c>
      <c r="M31" s="15">
        <v>5.3174833182641565</v>
      </c>
      <c r="N31" s="16">
        <v>93850.222751999987</v>
      </c>
      <c r="O31" s="15">
        <v>231.08453303799229</v>
      </c>
      <c r="P31" s="21">
        <v>5.3174833182641565</v>
      </c>
      <c r="Q31" s="10"/>
    </row>
    <row r="32" spans="1:17" x14ac:dyDescent="0.3">
      <c r="A32" s="14" t="s">
        <v>30</v>
      </c>
      <c r="B32" s="15">
        <f>'[1]Калькуляция с 01.01.2017'!J69</f>
        <v>92871.200000000012</v>
      </c>
      <c r="C32" s="15">
        <f t="shared" si="1"/>
        <v>238.24521213349468</v>
      </c>
      <c r="D32" s="15">
        <f t="shared" si="3"/>
        <v>4.4843322056744679</v>
      </c>
      <c r="E32" s="15">
        <v>77936.352000000014</v>
      </c>
      <c r="F32" s="15">
        <v>191.90029581704749</v>
      </c>
      <c r="G32" s="15">
        <v>4.4158153224791548</v>
      </c>
      <c r="H32" s="15">
        <v>77936.352000000014</v>
      </c>
      <c r="I32" s="15">
        <v>191.90029581704749</v>
      </c>
      <c r="J32" s="15">
        <v>4.5119370811322161</v>
      </c>
      <c r="K32" s="24">
        <v>80243.268019199997</v>
      </c>
      <c r="L32" s="15">
        <v>197.58054457323206</v>
      </c>
      <c r="M32" s="15">
        <v>4.5465234560245378</v>
      </c>
      <c r="N32" s="15">
        <v>80243.268019199997</v>
      </c>
      <c r="O32" s="15">
        <v>197.58054457323206</v>
      </c>
      <c r="P32" s="21">
        <v>4.5465234560245378</v>
      </c>
      <c r="Q32" s="10"/>
    </row>
    <row r="33" spans="1:17" x14ac:dyDescent="0.3">
      <c r="A33" s="14" t="s">
        <v>31</v>
      </c>
      <c r="B33" s="15">
        <f>'[1]Калькуляция с 01.01.2017'!J84</f>
        <v>324029.40000000002</v>
      </c>
      <c r="C33" s="15">
        <f t="shared" si="1"/>
        <v>831.24211962900233</v>
      </c>
      <c r="D33" s="15">
        <f>B33/$B$61*100</f>
        <v>15.645921168299475</v>
      </c>
      <c r="E33" s="15">
        <v>324029.40000000002</v>
      </c>
      <c r="F33" s="15">
        <v>797.84768105928811</v>
      </c>
      <c r="G33" s="15">
        <v>18.359263074742415</v>
      </c>
      <c r="H33" s="15">
        <v>324029.40000000002</v>
      </c>
      <c r="I33" s="15">
        <v>797.84768105928811</v>
      </c>
      <c r="J33" s="15">
        <v>18.758900406796347</v>
      </c>
      <c r="K33" s="24">
        <v>333620.67023999995</v>
      </c>
      <c r="L33" s="15">
        <v>821.46397241864281</v>
      </c>
      <c r="M33" s="15">
        <v>18.902697261754785</v>
      </c>
      <c r="N33" s="15">
        <v>333620.67023999995</v>
      </c>
      <c r="O33" s="15">
        <v>821.46397241864281</v>
      </c>
      <c r="P33" s="21">
        <v>18.902697261754785</v>
      </c>
      <c r="Q33" s="10"/>
    </row>
    <row r="34" spans="1:17" ht="28" x14ac:dyDescent="0.3">
      <c r="A34" s="14" t="s">
        <v>32</v>
      </c>
      <c r="B34" s="15">
        <f>'[1]Калькуляция с 01.01.2017'!J76</f>
        <v>40262.400000000001</v>
      </c>
      <c r="C34" s="15">
        <f t="shared" si="1"/>
        <v>103.28631512248808</v>
      </c>
      <c r="D34" s="15">
        <f t="shared" si="3"/>
        <v>1.9440900623416912</v>
      </c>
      <c r="E34" s="15">
        <v>40193.221179</v>
      </c>
      <c r="F34" s="15">
        <v>98.966539184309227</v>
      </c>
      <c r="G34" s="15">
        <v>2.2773178034047818</v>
      </c>
      <c r="H34" s="15">
        <v>40193.221179</v>
      </c>
      <c r="I34" s="15">
        <v>98.966539184309227</v>
      </c>
      <c r="J34" s="15">
        <v>2.3268895758384844</v>
      </c>
      <c r="K34" s="24">
        <v>41382.940525898397</v>
      </c>
      <c r="L34" s="15">
        <v>101.89594874416477</v>
      </c>
      <c r="M34" s="15">
        <v>2.344726410385563</v>
      </c>
      <c r="N34" s="15">
        <v>41382.940525898397</v>
      </c>
      <c r="O34" s="15">
        <v>101.89594874416477</v>
      </c>
      <c r="P34" s="21">
        <v>2.344726410385563</v>
      </c>
      <c r="Q34" s="10"/>
    </row>
    <row r="35" spans="1:17" ht="14.25" customHeight="1" x14ac:dyDescent="0.3">
      <c r="A35" s="14" t="s">
        <v>33</v>
      </c>
      <c r="B35" s="15">
        <f>'[1]Калькуляция с 01.01.2017'!J87</f>
        <v>33319</v>
      </c>
      <c r="C35" s="15">
        <f t="shared" si="1"/>
        <v>85.474207537707159</v>
      </c>
      <c r="D35" s="15">
        <f t="shared" si="3"/>
        <v>1.6088245307573024</v>
      </c>
      <c r="E35" s="15">
        <v>3684.6</v>
      </c>
      <c r="F35" s="15">
        <v>9.0724778851272525</v>
      </c>
      <c r="G35" s="15">
        <v>0.20876667587939826</v>
      </c>
      <c r="H35" s="15">
        <v>3684.6</v>
      </c>
      <c r="I35" s="15">
        <v>9.0724778851272525</v>
      </c>
      <c r="J35" s="15">
        <v>0.21331102806992763</v>
      </c>
      <c r="K35" s="24">
        <v>3793.6641599999994</v>
      </c>
      <c r="L35" s="15">
        <v>9.341023230527016</v>
      </c>
      <c r="M35" s="15">
        <v>0.21494616948542844</v>
      </c>
      <c r="N35" s="15">
        <v>3793.6641599999994</v>
      </c>
      <c r="O35" s="15">
        <v>9.341023230527016</v>
      </c>
      <c r="P35" s="21">
        <v>0.21494616948542844</v>
      </c>
      <c r="Q35" s="10"/>
    </row>
    <row r="36" spans="1:17" hidden="1" x14ac:dyDescent="0.3">
      <c r="A36" s="14" t="s">
        <v>34</v>
      </c>
      <c r="B36" s="15"/>
      <c r="C36" s="15">
        <f t="shared" si="1"/>
        <v>0</v>
      </c>
      <c r="D36" s="15">
        <f t="shared" si="3"/>
        <v>0</v>
      </c>
      <c r="E36" s="15"/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4"/>
      <c r="L36" s="15">
        <v>0</v>
      </c>
      <c r="M36" s="15">
        <v>0</v>
      </c>
      <c r="N36" s="15"/>
      <c r="O36" s="15">
        <v>0</v>
      </c>
      <c r="P36" s="21">
        <v>0</v>
      </c>
      <c r="Q36" s="10"/>
    </row>
    <row r="37" spans="1:17" x14ac:dyDescent="0.3">
      <c r="A37" s="14" t="s">
        <v>35</v>
      </c>
      <c r="B37" s="15">
        <f>'[1]Калькуляция с 01.01.2017'!J90</f>
        <v>736.4</v>
      </c>
      <c r="C37" s="15">
        <f t="shared" si="1"/>
        <v>1.8891085095821465</v>
      </c>
      <c r="D37" s="15">
        <f t="shared" si="3"/>
        <v>3.5557441233220605E-2</v>
      </c>
      <c r="E37" s="15">
        <v>659.61823200000003</v>
      </c>
      <c r="F37" s="15">
        <v>1.6241577979826134</v>
      </c>
      <c r="G37" s="15">
        <v>3.7373474907475911E-2</v>
      </c>
      <c r="H37" s="15">
        <v>659.61823200000003</v>
      </c>
      <c r="I37" s="15">
        <v>1.6241577979826134</v>
      </c>
      <c r="J37" s="15">
        <v>3.8187006242628246E-2</v>
      </c>
      <c r="K37" s="24">
        <v>679.14293166719995</v>
      </c>
      <c r="L37" s="15">
        <v>1.6722328688028987</v>
      </c>
      <c r="M37" s="15">
        <v>3.8479729764737194E-2</v>
      </c>
      <c r="N37" s="15">
        <v>679.14293166719995</v>
      </c>
      <c r="O37" s="15">
        <v>1.6722328688028987</v>
      </c>
      <c r="P37" s="21">
        <v>3.8479729764737194E-2</v>
      </c>
      <c r="Q37" s="10"/>
    </row>
    <row r="38" spans="1:17" x14ac:dyDescent="0.3">
      <c r="A38" s="14" t="s">
        <v>34</v>
      </c>
      <c r="B38" s="15">
        <f>'[1]Калькуляция с 01.01.2017'!J91</f>
        <v>349.8</v>
      </c>
      <c r="C38" s="15">
        <f t="shared" si="1"/>
        <v>0.89735219534469701</v>
      </c>
      <c r="D38" s="15">
        <f>B38/$B$61*100</f>
        <v>1.689026744076666E-2</v>
      </c>
      <c r="E38" s="15">
        <v>233.32327199999997</v>
      </c>
      <c r="F38" s="15">
        <v>0.5745047563658281</v>
      </c>
      <c r="G38" s="15">
        <v>1.321992180989651E-2</v>
      </c>
      <c r="H38" s="15">
        <v>233.32327199999997</v>
      </c>
      <c r="I38" s="15">
        <v>0.5745047563658281</v>
      </c>
      <c r="J38" s="15">
        <v>1.3507687950648471E-2</v>
      </c>
      <c r="K38" s="24">
        <v>240.22964085119995</v>
      </c>
      <c r="L38" s="15">
        <v>0.59151009715425662</v>
      </c>
      <c r="M38" s="15">
        <v>1.3611231495469443E-2</v>
      </c>
      <c r="N38" s="15">
        <v>240.22964085119995</v>
      </c>
      <c r="O38" s="15">
        <v>0.59151009715425662</v>
      </c>
      <c r="P38" s="21">
        <v>1.3611231495469443E-2</v>
      </c>
      <c r="Q38" s="10"/>
    </row>
    <row r="39" spans="1:17" x14ac:dyDescent="0.3">
      <c r="A39" s="14" t="s">
        <v>36</v>
      </c>
      <c r="B39" s="15">
        <f>'[1]Калькуляция с 01.01.2017'!J88+'[1]Калькуляция с 01.01.2017'!J89</f>
        <v>3565.5</v>
      </c>
      <c r="C39" s="15">
        <f t="shared" si="1"/>
        <v>9.1466816823942754</v>
      </c>
      <c r="D39" s="15">
        <f t="shared" si="3"/>
        <v>0.17216194556904954</v>
      </c>
      <c r="E39" s="15">
        <v>8.1999999999999993</v>
      </c>
      <c r="F39" s="15">
        <v>2.0190609199924946E-2</v>
      </c>
      <c r="G39" s="15">
        <v>4.6460585740950601E-4</v>
      </c>
      <c r="H39" s="15">
        <v>8.1999999999999993</v>
      </c>
      <c r="I39" s="15">
        <v>2.0190609199924946E-2</v>
      </c>
      <c r="J39" s="15">
        <v>4.7471921787260669E-4</v>
      </c>
      <c r="K39" s="24">
        <v>8.4427199999999978</v>
      </c>
      <c r="L39" s="15">
        <v>2.0788251232242719E-2</v>
      </c>
      <c r="M39" s="15">
        <v>4.7835819078882724E-4</v>
      </c>
      <c r="N39" s="15">
        <v>8.4427199999999978</v>
      </c>
      <c r="O39" s="15">
        <v>2.0788251232242719E-2</v>
      </c>
      <c r="P39" s="21">
        <v>4.7835819078882724E-4</v>
      </c>
      <c r="Q39" s="10"/>
    </row>
    <row r="40" spans="1:17" x14ac:dyDescent="0.3">
      <c r="A40" s="14" t="s">
        <v>37</v>
      </c>
      <c r="B40" s="15">
        <f>'[1]Калькуляция с 01.01.2017'!J92+'[1]Калькуляция с 01.01.2017'!J86</f>
        <v>56037.7</v>
      </c>
      <c r="C40" s="15">
        <f t="shared" si="1"/>
        <v>143.75515470859784</v>
      </c>
      <c r="D40" s="15">
        <f t="shared" si="3"/>
        <v>2.7058082897811602</v>
      </c>
      <c r="E40" s="15">
        <v>28335.772647999998</v>
      </c>
      <c r="F40" s="15">
        <v>69.770306330937871</v>
      </c>
      <c r="G40" s="15">
        <v>1.6054836520103497</v>
      </c>
      <c r="H40" s="15">
        <v>28335.772647999998</v>
      </c>
      <c r="I40" s="15">
        <v>69.770306330937871</v>
      </c>
      <c r="J40" s="15">
        <v>1.6404311986920197</v>
      </c>
      <c r="K40" s="24">
        <v>29174.511518380794</v>
      </c>
      <c r="L40" s="15">
        <v>71.835507398333604</v>
      </c>
      <c r="M40" s="15">
        <v>1.6530059681098559</v>
      </c>
      <c r="N40" s="15">
        <v>29174.511518380794</v>
      </c>
      <c r="O40" s="15">
        <v>71.835507398333604</v>
      </c>
      <c r="P40" s="21">
        <v>1.6530059681098559</v>
      </c>
      <c r="Q40" s="10"/>
    </row>
    <row r="41" spans="1:17" x14ac:dyDescent="0.3">
      <c r="A41" s="18" t="s">
        <v>38</v>
      </c>
      <c r="B41" s="19">
        <f t="shared" ref="B41:D41" si="4">B42+B43+B45+B47+B48+B49+B46+B44</f>
        <v>145753.20000000001</v>
      </c>
      <c r="C41" s="15">
        <f t="shared" si="4"/>
        <v>373.90495711410716</v>
      </c>
      <c r="D41" s="15">
        <f t="shared" si="4"/>
        <v>7.0377659472485741</v>
      </c>
      <c r="E41" s="19">
        <v>115236.37853460002</v>
      </c>
      <c r="F41" s="15">
        <v>283.74301031789378</v>
      </c>
      <c r="G41" s="15">
        <v>6.52920688461393</v>
      </c>
      <c r="H41" s="19">
        <v>115236.37853460002</v>
      </c>
      <c r="I41" s="15">
        <v>283.74301031789378</v>
      </c>
      <c r="J41" s="15">
        <v>6.6713321327337756</v>
      </c>
      <c r="K41" s="20">
        <v>115933.06717239841</v>
      </c>
      <c r="L41" s="15">
        <v>285.45844544226151</v>
      </c>
      <c r="M41" s="15">
        <v>6.5686807409446351</v>
      </c>
      <c r="N41" s="19">
        <v>115933.06717239838</v>
      </c>
      <c r="O41" s="15">
        <v>285.45844544226151</v>
      </c>
      <c r="P41" s="21">
        <v>6.5686807409446351</v>
      </c>
      <c r="Q41" s="10"/>
    </row>
    <row r="42" spans="1:17" ht="28" x14ac:dyDescent="0.3">
      <c r="A42" s="14" t="s">
        <v>39</v>
      </c>
      <c r="B42" s="15">
        <f>'[1]Калькуляция с 01.01.2017'!J95</f>
        <v>6916.8</v>
      </c>
      <c r="C42" s="15">
        <f t="shared" si="1"/>
        <v>17.743869824929103</v>
      </c>
      <c r="D42" s="15">
        <f t="shared" ref="D42:D50" si="5">B42/$B$61*100</f>
        <v>0.33398113731931056</v>
      </c>
      <c r="E42" s="15">
        <v>6916.8</v>
      </c>
      <c r="F42" s="15">
        <v>17.031025087078159</v>
      </c>
      <c r="G42" s="15">
        <v>0.3919007066500087</v>
      </c>
      <c r="H42" s="15">
        <v>6916.8</v>
      </c>
      <c r="I42" s="15">
        <v>17.031025087078159</v>
      </c>
      <c r="J42" s="15">
        <v>0.40043144953429827</v>
      </c>
      <c r="K42" s="24">
        <v>6916.8</v>
      </c>
      <c r="L42" s="15">
        <v>17.031025087078159</v>
      </c>
      <c r="M42" s="15">
        <v>0.3919007066500087</v>
      </c>
      <c r="N42" s="15">
        <v>6916.8</v>
      </c>
      <c r="O42" s="15">
        <v>17.031025087078159</v>
      </c>
      <c r="P42" s="21">
        <v>0.3919007066500087</v>
      </c>
      <c r="Q42" s="10"/>
    </row>
    <row r="43" spans="1:17" ht="28" x14ac:dyDescent="0.3">
      <c r="A43" s="14" t="s">
        <v>40</v>
      </c>
      <c r="B43" s="15">
        <f>'[1]Калькуляция с 01.01.2017'!J104</f>
        <v>17593.600000000002</v>
      </c>
      <c r="C43" s="15">
        <f>B43/$B$17*1000</f>
        <v>45.133377884552495</v>
      </c>
      <c r="D43" s="15">
        <f t="shared" si="5"/>
        <v>0.84951574970232224</v>
      </c>
      <c r="E43" s="15">
        <v>6811.6</v>
      </c>
      <c r="F43" s="15">
        <v>16.771994344659607</v>
      </c>
      <c r="G43" s="15">
        <v>0.38594015345495014</v>
      </c>
      <c r="H43" s="15">
        <v>6811.6</v>
      </c>
      <c r="I43" s="15">
        <v>16.771994344659607</v>
      </c>
      <c r="J43" s="15">
        <v>0.39434114932451808</v>
      </c>
      <c r="K43" s="24">
        <v>6811.6</v>
      </c>
      <c r="L43" s="15">
        <v>16.771994344659607</v>
      </c>
      <c r="M43" s="15">
        <v>0.38594015345495014</v>
      </c>
      <c r="N43" s="15">
        <v>6296.8</v>
      </c>
      <c r="O43" s="15">
        <v>15.504418050010662</v>
      </c>
      <c r="P43" s="21">
        <v>0.35677197108977776</v>
      </c>
      <c r="Q43" s="10"/>
    </row>
    <row r="44" spans="1:17" x14ac:dyDescent="0.3">
      <c r="A44" s="14" t="s">
        <v>41</v>
      </c>
      <c r="B44" s="15">
        <f>'[1]Калькуляция с 01.01.2017'!J103</f>
        <v>5851.6</v>
      </c>
      <c r="C44" s="15">
        <f>B44/$B$17*1000</f>
        <v>15.011281035674756</v>
      </c>
      <c r="D44" s="15">
        <f>B44/$B$61*100</f>
        <v>0.28254742411775358</v>
      </c>
      <c r="E44" s="15">
        <v>5851.6</v>
      </c>
      <c r="F44" s="15">
        <v>14.408215706619615</v>
      </c>
      <c r="G44" s="15">
        <v>0.33154727258749583</v>
      </c>
      <c r="H44" s="15">
        <v>5851.6</v>
      </c>
      <c r="I44" s="15">
        <v>14.408215706619615</v>
      </c>
      <c r="J44" s="15">
        <v>0.33876426528089582</v>
      </c>
      <c r="K44" s="24">
        <v>5851.6</v>
      </c>
      <c r="L44" s="15">
        <v>14.408215706619615</v>
      </c>
      <c r="M44" s="15">
        <v>0.33154727258749583</v>
      </c>
      <c r="N44" s="15">
        <v>6366.4000000000005</v>
      </c>
      <c r="O44" s="15">
        <v>15.675792001268562</v>
      </c>
      <c r="P44" s="21">
        <v>0.36071545495266821</v>
      </c>
      <c r="Q44" s="10"/>
    </row>
    <row r="45" spans="1:17" x14ac:dyDescent="0.3">
      <c r="A45" s="14" t="s">
        <v>42</v>
      </c>
      <c r="B45" s="15">
        <f>'[1]Калькуляция с 01.01.2017'!J108</f>
        <v>24367.4</v>
      </c>
      <c r="C45" s="15">
        <f>B45/$B$17*1000</f>
        <v>62.510405617045087</v>
      </c>
      <c r="D45" s="15">
        <f t="shared" si="5"/>
        <v>1.1765920607093698</v>
      </c>
      <c r="E45" s="15">
        <v>19040.9162306</v>
      </c>
      <c r="F45" s="15">
        <v>46.883865661043004</v>
      </c>
      <c r="G45" s="15">
        <v>1.0788440501439625</v>
      </c>
      <c r="H45" s="15">
        <v>19040.9162306</v>
      </c>
      <c r="I45" s="15">
        <v>46.883865661043004</v>
      </c>
      <c r="J45" s="15">
        <v>1.1023279098253969</v>
      </c>
      <c r="K45" s="24">
        <v>19040.9162306</v>
      </c>
      <c r="L45" s="15">
        <v>46.883865661043004</v>
      </c>
      <c r="M45" s="15">
        <v>1.0788440501439625</v>
      </c>
      <c r="N45" s="15">
        <v>19040.9162306</v>
      </c>
      <c r="O45" s="15">
        <v>46.883865661043004</v>
      </c>
      <c r="P45" s="21">
        <v>1.0788440501439625</v>
      </c>
      <c r="Q45" s="10"/>
    </row>
    <row r="46" spans="1:17" x14ac:dyDescent="0.3">
      <c r="A46" s="14" t="s">
        <v>43</v>
      </c>
      <c r="B46" s="15">
        <f>'[1]Калькуляция с 01.01.2017'!J106</f>
        <v>1975.9</v>
      </c>
      <c r="C46" s="15">
        <f>B46/$B$17*1000</f>
        <v>5.0688341989182017</v>
      </c>
      <c r="D46" s="15">
        <f>B46/$B$61*100</f>
        <v>9.5407316855948665E-2</v>
      </c>
      <c r="E46" s="15">
        <v>946.5</v>
      </c>
      <c r="F46" s="15">
        <v>2.3305380009425565</v>
      </c>
      <c r="G46" s="15">
        <v>5.3627980980255785E-2</v>
      </c>
      <c r="H46" s="15">
        <v>946.5</v>
      </c>
      <c r="I46" s="15">
        <v>2.3305380009425565</v>
      </c>
      <c r="J46" s="15">
        <v>5.4795334111758805E-2</v>
      </c>
      <c r="K46" s="24">
        <v>946.5</v>
      </c>
      <c r="L46" s="15">
        <v>2.3305380009425565</v>
      </c>
      <c r="M46" s="15">
        <v>5.3627980980255785E-2</v>
      </c>
      <c r="N46" s="15">
        <v>946.5</v>
      </c>
      <c r="O46" s="15">
        <v>2.3305380009425565</v>
      </c>
      <c r="P46" s="21">
        <v>5.3627980980255785E-2</v>
      </c>
      <c r="Q46" s="10"/>
    </row>
    <row r="47" spans="1:17" x14ac:dyDescent="0.3">
      <c r="A47" s="14" t="s">
        <v>44</v>
      </c>
      <c r="B47" s="15">
        <f>'[1]Калькуляция с 01.01.2017'!J100</f>
        <v>28047.1</v>
      </c>
      <c r="C47" s="15">
        <f t="shared" si="1"/>
        <v>71.950047907525018</v>
      </c>
      <c r="D47" s="15">
        <f t="shared" si="5"/>
        <v>1.354268210228492</v>
      </c>
      <c r="E47" s="15">
        <v>23536.778304000003</v>
      </c>
      <c r="F47" s="15">
        <v>57.95388933674834</v>
      </c>
      <c r="G47" s="15">
        <v>1.3335762273887048</v>
      </c>
      <c r="H47" s="15">
        <v>23536.778304000003</v>
      </c>
      <c r="I47" s="15">
        <v>57.95388933674834</v>
      </c>
      <c r="J47" s="15">
        <v>1.3626049985019293</v>
      </c>
      <c r="K47" s="24">
        <v>24233.466941798397</v>
      </c>
      <c r="L47" s="15">
        <v>59.669324461116076</v>
      </c>
      <c r="M47" s="15">
        <v>1.3730500837194102</v>
      </c>
      <c r="N47" s="15">
        <v>24233.466941798397</v>
      </c>
      <c r="O47" s="15">
        <v>59.669324461116076</v>
      </c>
      <c r="P47" s="21">
        <v>1.3730500837194102</v>
      </c>
      <c r="Q47" s="10"/>
    </row>
    <row r="48" spans="1:17" x14ac:dyDescent="0.3">
      <c r="A48" s="14" t="s">
        <v>45</v>
      </c>
      <c r="B48" s="15">
        <f>'[1]Калькуляция с 01.01.2017'!J101</f>
        <v>48402.1</v>
      </c>
      <c r="C48" s="15">
        <f t="shared" si="1"/>
        <v>124.16732617007878</v>
      </c>
      <c r="D48" s="15">
        <f t="shared" si="5"/>
        <v>2.337119536005523</v>
      </c>
      <c r="E48" s="15">
        <v>48402.048000000003</v>
      </c>
      <c r="F48" s="15">
        <v>119.17888239561086</v>
      </c>
      <c r="G48" s="15">
        <v>2.7424237818800079</v>
      </c>
      <c r="H48" s="15">
        <v>48402.048000000003</v>
      </c>
      <c r="I48" s="15">
        <v>119.17888239561086</v>
      </c>
      <c r="J48" s="15">
        <v>2.8021198012185815</v>
      </c>
      <c r="K48" s="24">
        <v>48402.048000000003</v>
      </c>
      <c r="L48" s="15">
        <v>119.17888239561086</v>
      </c>
      <c r="M48" s="15">
        <v>2.7424237818800079</v>
      </c>
      <c r="N48" s="15">
        <v>48402.048000000003</v>
      </c>
      <c r="O48" s="15">
        <v>119.17888239561086</v>
      </c>
      <c r="P48" s="21">
        <v>2.7424237818800079</v>
      </c>
      <c r="Q48" s="10"/>
    </row>
    <row r="49" spans="1:17" ht="28" x14ac:dyDescent="0.3">
      <c r="A49" s="14" t="s">
        <v>46</v>
      </c>
      <c r="B49" s="15">
        <f>'[1]Калькуляция с 01.01.2017'!J109</f>
        <v>12598.7</v>
      </c>
      <c r="C49" s="15">
        <f>B49/$B$17*1000</f>
        <v>32.319814475383751</v>
      </c>
      <c r="D49" s="15">
        <f t="shared" si="5"/>
        <v>0.60833451230985391</v>
      </c>
      <c r="E49" s="15">
        <v>3730.1360000000004</v>
      </c>
      <c r="F49" s="15">
        <v>9.184599785191617</v>
      </c>
      <c r="G49" s="15">
        <v>0.21134671152854456</v>
      </c>
      <c r="H49" s="15">
        <v>3730.1360000000004</v>
      </c>
      <c r="I49" s="15">
        <v>9.184599785191617</v>
      </c>
      <c r="J49" s="15">
        <v>0.21594722493639681</v>
      </c>
      <c r="K49" s="24">
        <v>3730.1360000000004</v>
      </c>
      <c r="L49" s="15">
        <v>9.184599785191617</v>
      </c>
      <c r="M49" s="15">
        <v>0.21134671152854456</v>
      </c>
      <c r="N49" s="15">
        <v>3730.1360000000004</v>
      </c>
      <c r="O49" s="15">
        <v>9.184599785191617</v>
      </c>
      <c r="P49" s="21">
        <v>0.21134671152854456</v>
      </c>
      <c r="Q49" s="10"/>
    </row>
    <row r="50" spans="1:17" s="23" customFormat="1" x14ac:dyDescent="0.3">
      <c r="A50" s="6" t="s">
        <v>47</v>
      </c>
      <c r="B50" s="26">
        <f>'[1]Калькуляция с 01.01.2017'!J112</f>
        <v>108929.29999999999</v>
      </c>
      <c r="C50" s="15">
        <f t="shared" si="1"/>
        <v>279.43952685066063</v>
      </c>
      <c r="D50" s="15">
        <f t="shared" si="5"/>
        <v>5.2597055721426633</v>
      </c>
      <c r="E50" s="26">
        <v>94972.235692749338</v>
      </c>
      <c r="F50" s="15">
        <v>233.84723118481284</v>
      </c>
      <c r="G50" s="15">
        <v>5.3810557309911582</v>
      </c>
      <c r="H50" s="19">
        <v>94972.235692749338</v>
      </c>
      <c r="I50" s="15">
        <v>233.84723118481284</v>
      </c>
      <c r="J50" s="15">
        <v>5.4981884692286371</v>
      </c>
      <c r="K50" s="27">
        <v>100643.55290703601</v>
      </c>
      <c r="L50" s="15">
        <v>247.81154210218713</v>
      </c>
      <c r="M50" s="15">
        <v>5.7023883159893227</v>
      </c>
      <c r="N50" s="26">
        <v>100489.18537385731</v>
      </c>
      <c r="O50" s="15">
        <v>247.43144764663015</v>
      </c>
      <c r="P50" s="21">
        <v>5.6936419671955809</v>
      </c>
      <c r="Q50" s="22"/>
    </row>
    <row r="51" spans="1:17" s="23" customFormat="1" ht="42" x14ac:dyDescent="0.3">
      <c r="A51" s="14" t="s">
        <v>48</v>
      </c>
      <c r="B51" s="15">
        <f>B52-B53</f>
        <v>159344.70000000001</v>
      </c>
      <c r="C51" s="15"/>
      <c r="D51" s="15"/>
      <c r="E51" s="15">
        <v>-78823.3</v>
      </c>
      <c r="F51" s="15"/>
      <c r="G51" s="15"/>
      <c r="H51" s="15">
        <v>-78823.3</v>
      </c>
      <c r="I51" s="15"/>
      <c r="J51" s="15"/>
      <c r="K51" s="20">
        <v>0</v>
      </c>
      <c r="L51" s="15"/>
      <c r="M51" s="15"/>
      <c r="N51" s="19">
        <v>0</v>
      </c>
      <c r="O51" s="15"/>
      <c r="P51" s="21"/>
      <c r="Q51" s="22"/>
    </row>
    <row r="52" spans="1:17" hidden="1" x14ac:dyDescent="0.3">
      <c r="A52" s="28" t="s">
        <v>49</v>
      </c>
      <c r="B52" s="15">
        <f>'[1]Калькуляция с 01.01.2017'!J124+'[1]Калькуляция с 01.01.2017'!J127</f>
        <v>159344.70000000001</v>
      </c>
      <c r="C52" s="15">
        <f t="shared" si="1"/>
        <v>408.77163053614106</v>
      </c>
      <c r="D52" s="15">
        <f>B52/$B$61*100</f>
        <v>7.6940383026550343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24">
        <v>0</v>
      </c>
      <c r="L52" s="15">
        <v>0</v>
      </c>
      <c r="M52" s="15">
        <v>0</v>
      </c>
      <c r="N52" s="15">
        <v>0</v>
      </c>
      <c r="O52" s="15">
        <v>0</v>
      </c>
      <c r="P52" s="21">
        <v>0</v>
      </c>
      <c r="Q52" s="10"/>
    </row>
    <row r="53" spans="1:17" s="23" customFormat="1" hidden="1" x14ac:dyDescent="0.3">
      <c r="A53" s="28" t="s">
        <v>50</v>
      </c>
      <c r="B53" s="15"/>
      <c r="C53" s="15">
        <f t="shared" si="1"/>
        <v>0</v>
      </c>
      <c r="D53" s="15">
        <f>B53/$B$61*100</f>
        <v>0</v>
      </c>
      <c r="E53" s="15">
        <v>78823.3</v>
      </c>
      <c r="F53" s="15">
        <v>194.08420074981029</v>
      </c>
      <c r="G53" s="15">
        <v>4.4660691317495997</v>
      </c>
      <c r="H53" s="15">
        <v>78823.3</v>
      </c>
      <c r="I53" s="15">
        <v>194.08420074981029</v>
      </c>
      <c r="J53" s="15">
        <v>4.5632847958704685</v>
      </c>
      <c r="K53" s="24">
        <v>0</v>
      </c>
      <c r="L53" s="15">
        <v>0</v>
      </c>
      <c r="M53" s="15">
        <v>0</v>
      </c>
      <c r="N53" s="15">
        <v>0</v>
      </c>
      <c r="O53" s="15">
        <v>0</v>
      </c>
      <c r="P53" s="21">
        <v>0</v>
      </c>
      <c r="Q53" s="22"/>
    </row>
    <row r="54" spans="1:17" s="23" customFormat="1" ht="42" x14ac:dyDescent="0.3">
      <c r="A54" s="28" t="s">
        <v>51</v>
      </c>
      <c r="B54" s="15"/>
      <c r="C54" s="15"/>
      <c r="D54" s="15"/>
      <c r="E54" s="15">
        <v>31086.5</v>
      </c>
      <c r="F54" s="15">
        <v>76.543338157739868</v>
      </c>
      <c r="G54" s="15">
        <v>1.7613378032147082</v>
      </c>
      <c r="H54" s="15">
        <v>31086.5</v>
      </c>
      <c r="I54" s="15">
        <v>76.543338157739868</v>
      </c>
      <c r="J54" s="15">
        <v>1.7996779227313155</v>
      </c>
      <c r="K54" s="24">
        <v>0</v>
      </c>
      <c r="L54" s="15">
        <v>0</v>
      </c>
      <c r="M54" s="15">
        <v>0</v>
      </c>
      <c r="N54" s="15">
        <v>0</v>
      </c>
      <c r="O54" s="15">
        <v>0</v>
      </c>
      <c r="P54" s="21">
        <v>0</v>
      </c>
      <c r="Q54" s="22"/>
    </row>
    <row r="55" spans="1:17" s="23" customFormat="1" ht="28" x14ac:dyDescent="0.3">
      <c r="A55" s="29" t="s">
        <v>52</v>
      </c>
      <c r="B55" s="15"/>
      <c r="C55" s="15"/>
      <c r="D55" s="15"/>
      <c r="E55" s="15"/>
      <c r="F55" s="15"/>
      <c r="G55" s="15"/>
      <c r="H55" s="19">
        <v>-37600</v>
      </c>
      <c r="I55" s="15">
        <v>-92.581329989899757</v>
      </c>
      <c r="J55" s="15">
        <v>-2.1767612917085382</v>
      </c>
      <c r="K55" s="24"/>
      <c r="L55" s="15"/>
      <c r="M55" s="15"/>
      <c r="N55" s="15"/>
      <c r="O55" s="15"/>
      <c r="P55" s="21"/>
      <c r="Q55" s="22"/>
    </row>
    <row r="56" spans="1:17" s="23" customFormat="1" ht="20.25" customHeight="1" x14ac:dyDescent="0.3">
      <c r="A56" s="28" t="s">
        <v>53</v>
      </c>
      <c r="B56" s="15"/>
      <c r="C56" s="15"/>
      <c r="D56" s="15"/>
      <c r="E56" s="15"/>
      <c r="F56" s="15"/>
      <c r="G56" s="15"/>
      <c r="H56" s="15">
        <v>-2300</v>
      </c>
      <c r="I56" s="15"/>
      <c r="J56" s="15"/>
      <c r="K56" s="24"/>
      <c r="L56" s="15"/>
      <c r="M56" s="15"/>
      <c r="N56" s="15"/>
      <c r="O56" s="15"/>
      <c r="P56" s="21"/>
      <c r="Q56" s="22"/>
    </row>
    <row r="57" spans="1:17" s="23" customFormat="1" x14ac:dyDescent="0.3">
      <c r="A57" s="28" t="s">
        <v>54</v>
      </c>
      <c r="B57" s="15"/>
      <c r="C57" s="15"/>
      <c r="D57" s="15"/>
      <c r="E57" s="15"/>
      <c r="F57" s="15"/>
      <c r="G57" s="15"/>
      <c r="H57" s="15">
        <v>-35300</v>
      </c>
      <c r="I57" s="15"/>
      <c r="J57" s="15"/>
      <c r="K57" s="24"/>
      <c r="L57" s="15"/>
      <c r="M57" s="15"/>
      <c r="N57" s="15"/>
      <c r="O57" s="15"/>
      <c r="P57" s="21"/>
      <c r="Q57" s="22"/>
    </row>
    <row r="58" spans="1:17" s="23" customFormat="1" hidden="1" x14ac:dyDescent="0.3">
      <c r="A58" s="29" t="s">
        <v>55</v>
      </c>
      <c r="B58" s="15"/>
      <c r="C58" s="15"/>
      <c r="D58" s="15"/>
      <c r="E58" s="15"/>
      <c r="F58" s="15"/>
      <c r="G58" s="15"/>
      <c r="H58" s="19"/>
      <c r="I58" s="15"/>
      <c r="J58" s="15"/>
      <c r="K58" s="24"/>
      <c r="L58" s="15"/>
      <c r="M58" s="15"/>
      <c r="N58" s="15"/>
      <c r="O58" s="15"/>
      <c r="P58" s="21"/>
      <c r="Q58" s="22"/>
    </row>
    <row r="59" spans="1:17" s="23" customFormat="1" hidden="1" x14ac:dyDescent="0.3">
      <c r="A59" s="28" t="s">
        <v>56</v>
      </c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1"/>
      <c r="Q59" s="10"/>
    </row>
    <row r="60" spans="1:17" s="23" customFormat="1" hidden="1" x14ac:dyDescent="0.3">
      <c r="A60" s="28" t="s">
        <v>57</v>
      </c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1"/>
      <c r="Q60" s="10"/>
    </row>
    <row r="61" spans="1:17" s="23" customFormat="1" ht="25.5" customHeight="1" x14ac:dyDescent="0.3">
      <c r="A61" s="30" t="s">
        <v>58</v>
      </c>
      <c r="B61" s="26">
        <f>B24+B29+B41+B50+B52-B53-0.2</f>
        <v>2071015.1643645163</v>
      </c>
      <c r="C61" s="15">
        <f>C24+C29+C41+C50+C52-C53</f>
        <v>5312.8364316898105</v>
      </c>
      <c r="D61" s="15">
        <f>D24+D29+D41+D50+D52-D53</f>
        <v>100.00000965709974</v>
      </c>
      <c r="E61" s="26">
        <v>1764936.8532976711</v>
      </c>
      <c r="F61" s="15">
        <v>4345.7500326193349</v>
      </c>
      <c r="G61" s="15">
        <v>100</v>
      </c>
      <c r="H61" s="19">
        <v>1727336.8532976711</v>
      </c>
      <c r="I61" s="15">
        <v>4253.1687026294348</v>
      </c>
      <c r="J61" s="15">
        <v>100</v>
      </c>
      <c r="K61" s="27">
        <v>1867185.0029657665</v>
      </c>
      <c r="L61" s="15">
        <v>4597.5125242490858</v>
      </c>
      <c r="M61" s="15">
        <v>100</v>
      </c>
      <c r="N61" s="26">
        <v>1909524.6452506015</v>
      </c>
      <c r="O61" s="15">
        <v>4701.7641304731969</v>
      </c>
      <c r="P61" s="21">
        <v>100</v>
      </c>
      <c r="Q61" s="31">
        <v>-2.1303878339753055</v>
      </c>
    </row>
    <row r="62" spans="1:17" s="23" customFormat="1" ht="16.5" customHeight="1" x14ac:dyDescent="0.3">
      <c r="A62" s="32" t="s">
        <v>59</v>
      </c>
      <c r="B62" s="33"/>
      <c r="C62" s="33"/>
      <c r="D62" s="33"/>
      <c r="E62" s="33"/>
      <c r="F62" s="16"/>
      <c r="G62" s="16"/>
      <c r="H62" s="16"/>
      <c r="I62" s="16"/>
      <c r="J62" s="16"/>
      <c r="K62" s="12"/>
      <c r="L62" s="16"/>
      <c r="M62" s="16"/>
      <c r="N62" s="16"/>
      <c r="O62" s="16"/>
      <c r="P62" s="34"/>
      <c r="Q62" s="10"/>
    </row>
    <row r="63" spans="1:17" x14ac:dyDescent="0.3">
      <c r="A63" s="35" t="s">
        <v>60</v>
      </c>
      <c r="B63" s="16"/>
      <c r="C63" s="33"/>
      <c r="D63" s="16"/>
      <c r="E63" s="16"/>
      <c r="F63" s="61">
        <v>4345.7500326193349</v>
      </c>
      <c r="G63" s="33"/>
      <c r="H63" s="33"/>
      <c r="I63" s="33">
        <v>4345.7500326193358</v>
      </c>
      <c r="J63" s="33"/>
      <c r="K63" s="36"/>
      <c r="L63" s="33">
        <v>4345.7500809897756</v>
      </c>
      <c r="M63" s="33"/>
      <c r="N63" s="33"/>
      <c r="O63" s="33">
        <v>4970.8451003704431</v>
      </c>
      <c r="P63" s="17"/>
      <c r="Q63" s="10"/>
    </row>
    <row r="64" spans="1:17" ht="14" hidden="1" customHeight="1" x14ac:dyDescent="0.3">
      <c r="A64" s="35"/>
      <c r="B64" s="16"/>
      <c r="C64" s="33"/>
      <c r="D64" s="16"/>
      <c r="E64" s="16"/>
      <c r="F64" s="62"/>
      <c r="G64" s="33"/>
      <c r="H64" s="33"/>
      <c r="I64" s="33"/>
      <c r="J64" s="33"/>
      <c r="K64" s="36"/>
      <c r="L64" s="33">
        <v>4970.8451003704431</v>
      </c>
      <c r="M64" s="33"/>
      <c r="N64" s="33"/>
      <c r="O64" s="33">
        <v>4302.7503205638923</v>
      </c>
      <c r="P64" s="17"/>
      <c r="Q64" s="10"/>
    </row>
    <row r="65" spans="1:17" x14ac:dyDescent="0.3">
      <c r="A65" s="32" t="s">
        <v>61</v>
      </c>
      <c r="B65" s="8"/>
      <c r="C65" s="8"/>
      <c r="D65" s="8"/>
      <c r="E65" s="8"/>
      <c r="F65" s="63"/>
      <c r="G65" s="8"/>
      <c r="H65" s="8"/>
      <c r="I65" s="37">
        <v>4130.4446140381715</v>
      </c>
      <c r="J65" s="8"/>
      <c r="K65" s="5"/>
      <c r="L65" s="4"/>
      <c r="M65" s="4"/>
      <c r="N65" s="4"/>
      <c r="O65" s="4"/>
      <c r="P65" s="4"/>
      <c r="Q65" s="31">
        <v>-4.9543903115705064</v>
      </c>
    </row>
    <row r="66" spans="1:17" hidden="1" x14ac:dyDescent="0.3">
      <c r="A66" s="38"/>
      <c r="B66" s="38"/>
      <c r="C66" s="38"/>
      <c r="D66" s="38"/>
      <c r="E66" s="38">
        <f>'[1]Калькуляция с 01.01.2017'!K134</f>
        <v>1764936.8532976711</v>
      </c>
      <c r="F66" s="38"/>
      <c r="G66" s="38"/>
      <c r="H66" s="38"/>
      <c r="I66" s="38"/>
      <c r="J66" s="38"/>
      <c r="Q66" s="10"/>
    </row>
    <row r="67" spans="1:17" hidden="1" x14ac:dyDescent="0.3">
      <c r="A67" s="38" t="s">
        <v>62</v>
      </c>
      <c r="B67" s="38"/>
      <c r="C67" s="38"/>
      <c r="D67" s="38"/>
      <c r="E67" s="39">
        <f>E66-E61</f>
        <v>0</v>
      </c>
      <c r="F67" s="38"/>
      <c r="G67" s="38"/>
      <c r="H67" s="38"/>
      <c r="I67" s="40">
        <f>I65/I63*100-100</f>
        <v>-4.9543903115705064</v>
      </c>
      <c r="J67" s="38"/>
      <c r="Q67" s="10"/>
    </row>
    <row r="68" spans="1:17" x14ac:dyDescent="0.3">
      <c r="C68" s="41">
        <f>B61/B17*1000</f>
        <v>5312.8359186239486</v>
      </c>
      <c r="K68" s="1"/>
    </row>
  </sheetData>
  <mergeCells count="25">
    <mergeCell ref="F63:F65"/>
    <mergeCell ref="H9:H10"/>
    <mergeCell ref="H1:Q1"/>
    <mergeCell ref="A4:P4"/>
    <mergeCell ref="A8:A10"/>
    <mergeCell ref="B8:D8"/>
    <mergeCell ref="E8:G8"/>
    <mergeCell ref="H8:J8"/>
    <mergeCell ref="K8:M8"/>
    <mergeCell ref="N8:P8"/>
    <mergeCell ref="Q8:Q10"/>
    <mergeCell ref="B9:B10"/>
    <mergeCell ref="C9:C10"/>
    <mergeCell ref="D9:D10"/>
    <mergeCell ref="E9:E10"/>
    <mergeCell ref="F9:F10"/>
    <mergeCell ref="G9:G10"/>
    <mergeCell ref="O9:O10"/>
    <mergeCell ref="P9:P10"/>
    <mergeCell ref="I9:I10"/>
    <mergeCell ref="J9:J10"/>
    <mergeCell ref="K9:K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2017-05-02T10:09:56Z</dcterms:modified>
</cp:coreProperties>
</file>