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НВВ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<sst xmlns="http://schemas.openxmlformats.org/spreadsheetml/2006/main" count="121" uniqueCount="82">
  <si>
    <t>№ п/п</t>
  </si>
  <si>
    <t>Наименование показателя</t>
  </si>
  <si>
    <t>Ед. изм.</t>
  </si>
  <si>
    <t>Предложение экспертной группы</t>
  </si>
  <si>
    <t>Всего:</t>
  </si>
  <si>
    <t>население</t>
  </si>
  <si>
    <t>Прочие потребители</t>
  </si>
  <si>
    <t>Сетевые организации</t>
  </si>
  <si>
    <t>менее 670 кВт</t>
  </si>
  <si>
    <t>от 670 кВт до 10 МВт</t>
  </si>
  <si>
    <t>не менее 10 МВт</t>
  </si>
  <si>
    <t>руб.</t>
  </si>
  <si>
    <t>1.</t>
  </si>
  <si>
    <t>Плановый объем потребления электрической энергии на расчетный период регулирования</t>
  </si>
  <si>
    <t>кВт*ч</t>
  </si>
  <si>
    <t>1 полугодие</t>
  </si>
  <si>
    <t>2 полугодие</t>
  </si>
  <si>
    <t>2.</t>
  </si>
  <si>
    <t xml:space="preserve">Сбытовая надбавка </t>
  </si>
  <si>
    <t>руб./ кВтч</t>
  </si>
  <si>
    <t>3.</t>
  </si>
  <si>
    <t>Собираемое НВВ</t>
  </si>
  <si>
    <t>Контроль</t>
  </si>
  <si>
    <t>4.</t>
  </si>
  <si>
    <t>Базовая выручка 2017 год</t>
  </si>
  <si>
    <t>ЭОЗ</t>
  </si>
  <si>
    <t>НВВ (для расчета СН)</t>
  </si>
  <si>
    <t>НВВ без учета (Вып по населению 2018 год)</t>
  </si>
  <si>
    <t>5.</t>
  </si>
  <si>
    <t>Эталонная выручка, всего</t>
  </si>
  <si>
    <t>5.1.</t>
  </si>
  <si>
    <t xml:space="preserve">постоянные </t>
  </si>
  <si>
    <t>5.2.</t>
  </si>
  <si>
    <t>переменные</t>
  </si>
  <si>
    <t>5.2.1.</t>
  </si>
  <si>
    <t>расходы на обслуживание кредитов</t>
  </si>
  <si>
    <t>5.2.2.</t>
  </si>
  <si>
    <t xml:space="preserve">расходы на формирование резерва по сомнительным долгам </t>
  </si>
  <si>
    <t>5.3.</t>
  </si>
  <si>
    <t>расчетная предпринимательская прибыль (РПП)</t>
  </si>
  <si>
    <t>6.</t>
  </si>
  <si>
    <t>Неподконтрольные расходы, всего</t>
  </si>
  <si>
    <t>6.1.</t>
  </si>
  <si>
    <t>амортизация основных средств и нематериальных активов</t>
  </si>
  <si>
    <t>6.2.</t>
  </si>
  <si>
    <t>налоги (включая налог на прибыль)</t>
  </si>
  <si>
    <t>6.3.</t>
  </si>
  <si>
    <t xml:space="preserve">капитальные вложения из прибыли </t>
  </si>
  <si>
    <t>6.4.</t>
  </si>
  <si>
    <t>внереализационные расходы на списание безнадежной к взысканию дебиторской задолженности сетевых организаций</t>
  </si>
  <si>
    <t>7.</t>
  </si>
  <si>
    <t>Выпадающие, недополученные (излишне полученные) доходы, всего</t>
  </si>
  <si>
    <t>7.1.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</si>
  <si>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</t>
  </si>
  <si>
    <t>7.2.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</si>
  <si>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</si>
  <si>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7.3.</t>
  </si>
  <si>
    <t>7.4.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</si>
  <si>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</si>
  <si>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7.5.</t>
  </si>
  <si>
    <t>7.6.</t>
  </si>
  <si>
    <t>8.</t>
  </si>
  <si>
    <t>9.</t>
  </si>
  <si>
    <t>dэоз</t>
  </si>
  <si>
    <t xml:space="preserve">коэффициент d для ЭОЗ </t>
  </si>
  <si>
    <t>dэв</t>
  </si>
  <si>
    <t>коэффициент d для ЭВ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</si>
  <si>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2018 год</t>
  </si>
  <si>
    <t>Неподконтрольные расходы за 2018 год (∆  НР)</t>
  </si>
  <si>
    <t>установлением цен (тарифов) на электрическую энергию (мощность), поставляемую населению и приравненным к нему категориям потребителей в 2020 году</t>
  </si>
  <si>
    <t>10.</t>
  </si>
  <si>
    <t>7.7.</t>
  </si>
  <si>
    <t>НВВ (для расчета СН) на 2020 год</t>
  </si>
  <si>
    <t>11.</t>
  </si>
  <si>
    <t>Необходимая валовая выручка и сбытовые надбавки АО "ТНС энерго Карелия" на 2020 год</t>
  </si>
  <si>
    <t>Корректировка из-за несоответствия плановых и фактических значений количества точек поставки и ИПЦ за 2018 год</t>
  </si>
  <si>
    <t>Выпадающие доходы 2018 года в части НВВ по ЭОЗ от пересмотра СН с 01.08.2017 (Постановление от 31.07.2017 №45), признанное Верховным судом Республики Карелия не действующим (решение от 01.11.2017 №3а-5б/2017)</t>
  </si>
  <si>
    <t>Выпадающие доходы от пересмотра СН с 01.07.2018 (Постановление от 28.06.2018 №41) во исполнение п. 2 Предписания ФАС от 15.06.2018 №СП/44263/18   в части внереализационых расходов</t>
  </si>
  <si>
    <t>Перераспределение необходимой валовой выручки между группами потребителей «население» и «сетевые организации»</t>
  </si>
  <si>
    <t>12.</t>
  </si>
  <si>
    <t>Выпадающие, недополученные (излишне полученные) доходы, 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2020 году из строки 7.3 к исключению из НВВ на 2020 год</t>
  </si>
  <si>
    <t>Приложение к протоколу заседания Правления Государственного комитета Республики Карелия по ценам и тарифам от 30.12.2019 № 225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</si>
</sst>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#,##0.00000"/>
    <numFmt numFmtId="191" formatCode="#,##0.0"/>
    <numFmt numFmtId="192" formatCode="#,##0.000"/>
    <numFmt numFmtId="193" formatCode="#,##0.0000"/>
    <numFmt numFmtId="194" formatCode="_-* #,##0\ _₽_-;\-* #,##0\ _₽_-;_-* &quot;-&quot;??\ _₽_-;_-@_-"/>
    <numFmt numFmtId="195" formatCode="_-* #,##0.0\ _₽_-;\-* #,##0.0\ _₽_-;_-* &quot;-&quot;??\ _₽_-;_-@_-"/>
    <numFmt numFmtId="196" formatCode="_-* #,##0.000\ _₽_-;\-* #,##0.000\ _₽_-;_-* &quot;-&quot;???\ _₽_-;_-@_-"/>
    <numFmt numFmtId="197" formatCode="_-* #,##0.000\ _₽_-;\-* #,##0.000\ _₽_-;_-* &quot;-&quot;??\ _₽_-;_-@_-"/>
    <numFmt numFmtId="198" formatCode="#,##0.00&quot;р.&quot;"/>
    <numFmt numFmtId="199" formatCode="_-* #,##0.00000\ _₽_-;\-* #,##0.00000\ _₽_-;_-* &quot;-&quot;??\ _₽_-;_-@_-"/>
    <numFmt numFmtId="200" formatCode="0.0%"/>
    <numFmt numFmtId="201" formatCode="_-* #,##0.0000\ _₽_-;\-* #,##0.0000\ _₽_-;_-* &quot;-&quot;??\ _₽_-;_-@_-"/>
    <numFmt numFmtId="202" formatCode="0.000%"/>
    <numFmt numFmtId="203" formatCode="_-* #,##0.000000\ _₽_-;\-* #,##0.000000\ _₽_-;_-* &quot;-&quot;??\ _₽_-;_-@_-"/>
    <numFmt numFmtId="204" formatCode="0.000000"/>
    <numFmt numFmtId="205" formatCode="0.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_-* #,##0.0000\ _₽_-;\-* #,##0.0000\ _₽_-;_-* &quot;-&quot;????\ _₽_-;_-@_-"/>
    <numFmt numFmtId="211" formatCode="_-* #,##0.000\ _₽_-;\-* #,##0.000\ _₽_-;_-* &quot;-&quot;????\ _₽_-;_-@_-"/>
    <numFmt numFmtId="212" formatCode="_-* #,##0.00\ _₽_-;\-* #,##0.00\ _₽_-;_-* &quot;-&quot;????\ _₽_-;_-@_-"/>
    <numFmt numFmtId="213" formatCode="_-* #,##0.0000000\ _₽_-;\-* #,##0.00000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59" applyFont="1">
      <alignment/>
      <protection/>
    </xf>
    <xf numFmtId="0" fontId="5" fillId="0" borderId="0" xfId="59" applyFont="1">
      <alignment/>
      <protection/>
    </xf>
    <xf numFmtId="0" fontId="6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left" vertical="center" wrapText="1"/>
      <protection/>
    </xf>
    <xf numFmtId="3" fontId="8" fillId="0" borderId="14" xfId="59" applyNumberFormat="1" applyFont="1" applyFill="1" applyBorder="1" applyAlignment="1">
      <alignment horizontal="center" vertical="center" wrapText="1"/>
      <protection/>
    </xf>
    <xf numFmtId="3" fontId="8" fillId="0" borderId="15" xfId="59" applyNumberFormat="1" applyFont="1" applyFill="1" applyBorder="1" applyAlignment="1">
      <alignment horizontal="center" vertical="center" wrapText="1"/>
      <protection/>
    </xf>
    <xf numFmtId="3" fontId="8" fillId="0" borderId="16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>
      <alignment/>
      <protection/>
    </xf>
    <xf numFmtId="0" fontId="9" fillId="0" borderId="0" xfId="59" applyFont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right" vertical="center" wrapText="1"/>
      <protection/>
    </xf>
    <xf numFmtId="3" fontId="5" fillId="0" borderId="14" xfId="59" applyNumberFormat="1" applyFont="1" applyFill="1" applyBorder="1" applyAlignment="1">
      <alignment horizontal="center" vertical="center" wrapText="1"/>
      <protection/>
    </xf>
    <xf numFmtId="3" fontId="5" fillId="0" borderId="15" xfId="59" applyNumberFormat="1" applyFont="1" applyFill="1" applyBorder="1" applyAlignment="1">
      <alignment horizontal="center" vertical="center" wrapText="1"/>
      <protection/>
    </xf>
    <xf numFmtId="3" fontId="5" fillId="0" borderId="16" xfId="59" applyNumberFormat="1" applyFont="1" applyFill="1" applyBorder="1" applyAlignment="1">
      <alignment horizontal="center" vertical="center" wrapText="1"/>
      <protection/>
    </xf>
    <xf numFmtId="4" fontId="5" fillId="0" borderId="16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8" fillId="0" borderId="11" xfId="59" applyFont="1" applyBorder="1" applyAlignment="1">
      <alignment horizontal="left" vertical="center" wrapText="1"/>
      <protection/>
    </xf>
    <xf numFmtId="4" fontId="8" fillId="0" borderId="15" xfId="59" applyNumberFormat="1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16" xfId="59" applyNumberFormat="1" applyFont="1" applyFill="1" applyBorder="1" applyAlignment="1">
      <alignment horizontal="center" vertical="center" wrapText="1"/>
      <protection/>
    </xf>
    <xf numFmtId="189" fontId="5" fillId="0" borderId="15" xfId="59" applyNumberFormat="1" applyFont="1" applyFill="1" applyBorder="1" applyAlignment="1">
      <alignment horizontal="center" vertical="center" wrapText="1"/>
      <protection/>
    </xf>
    <xf numFmtId="189" fontId="5" fillId="0" borderId="14" xfId="59" applyNumberFormat="1" applyFont="1" applyFill="1" applyBorder="1" applyAlignment="1">
      <alignment horizontal="center" vertical="center" wrapText="1"/>
      <protection/>
    </xf>
    <xf numFmtId="189" fontId="5" fillId="0" borderId="16" xfId="59" applyNumberFormat="1" applyFont="1" applyFill="1" applyBorder="1" applyAlignment="1">
      <alignment horizontal="center" vertical="center" wrapText="1"/>
      <protection/>
    </xf>
    <xf numFmtId="190" fontId="5" fillId="0" borderId="15" xfId="59" applyNumberFormat="1" applyFont="1" applyFill="1" applyBorder="1" applyAlignment="1">
      <alignment horizontal="center" vertical="center" wrapText="1"/>
      <protection/>
    </xf>
    <xf numFmtId="190" fontId="5" fillId="0" borderId="14" xfId="64" applyNumberFormat="1" applyFont="1" applyFill="1" applyBorder="1" applyAlignment="1">
      <alignment horizontal="center" vertical="center" wrapText="1"/>
    </xf>
    <xf numFmtId="4" fontId="5" fillId="0" borderId="16" xfId="64" applyNumberFormat="1" applyFont="1" applyFill="1" applyBorder="1" applyAlignment="1">
      <alignment horizontal="center" vertical="center" wrapText="1"/>
    </xf>
    <xf numFmtId="0" fontId="5" fillId="0" borderId="11" xfId="59" applyFont="1" applyBorder="1" applyAlignment="1">
      <alignment horizontal="center" vertical="center" wrapText="1"/>
      <protection/>
    </xf>
    <xf numFmtId="4" fontId="5" fillId="0" borderId="15" xfId="59" applyNumberFormat="1" applyFont="1" applyFill="1" applyBorder="1" applyAlignment="1">
      <alignment horizontal="center" vertical="center" wrapText="1"/>
      <protection/>
    </xf>
    <xf numFmtId="4" fontId="5" fillId="0" borderId="14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left" vertical="center" wrapText="1"/>
      <protection/>
    </xf>
    <xf numFmtId="4" fontId="8" fillId="0" borderId="16" xfId="72" applyNumberFormat="1" applyFont="1" applyFill="1" applyBorder="1" applyAlignment="1">
      <alignment horizontal="center" vertical="center" wrapText="1"/>
    </xf>
    <xf numFmtId="0" fontId="5" fillId="0" borderId="10" xfId="59" applyFont="1" applyBorder="1" applyAlignment="1">
      <alignment horizontal="left" vertical="center" wrapText="1"/>
      <protection/>
    </xf>
    <xf numFmtId="4" fontId="5" fillId="0" borderId="16" xfId="72" applyNumberFormat="1" applyFont="1" applyFill="1" applyBorder="1" applyAlignment="1">
      <alignment horizontal="center" vertical="center" wrapText="1"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left" vertical="center" wrapText="1"/>
      <protection/>
    </xf>
    <xf numFmtId="4" fontId="5" fillId="0" borderId="18" xfId="59" applyNumberFormat="1" applyFont="1" applyFill="1" applyBorder="1" applyAlignment="1">
      <alignment horizontal="center" vertical="center" wrapText="1"/>
      <protection/>
    </xf>
    <xf numFmtId="4" fontId="5" fillId="0" borderId="19" xfId="59" applyNumberFormat="1" applyFont="1" applyFill="1" applyBorder="1" applyAlignment="1">
      <alignment horizontal="center" vertical="center" wrapText="1"/>
      <protection/>
    </xf>
    <xf numFmtId="4" fontId="5" fillId="0" borderId="20" xfId="59" applyNumberFormat="1" applyFont="1" applyFill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left" vertical="center" wrapText="1"/>
      <protection/>
    </xf>
    <xf numFmtId="4" fontId="5" fillId="0" borderId="22" xfId="59" applyNumberFormat="1" applyFont="1" applyFill="1" applyBorder="1" applyAlignment="1">
      <alignment horizontal="center" vertical="center" wrapText="1"/>
      <protection/>
    </xf>
    <xf numFmtId="4" fontId="5" fillId="0" borderId="23" xfId="59" applyNumberFormat="1" applyFont="1" applyFill="1" applyBorder="1" applyAlignment="1">
      <alignment horizontal="center" vertical="center" wrapText="1"/>
      <protection/>
    </xf>
    <xf numFmtId="4" fontId="5" fillId="0" borderId="24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wrapText="1"/>
      <protection/>
    </xf>
    <xf numFmtId="4" fontId="6" fillId="0" borderId="0" xfId="59" applyNumberFormat="1" applyFont="1">
      <alignment/>
      <protection/>
    </xf>
    <xf numFmtId="3" fontId="6" fillId="0" borderId="0" xfId="59" applyNumberFormat="1" applyFont="1">
      <alignment/>
      <protection/>
    </xf>
    <xf numFmtId="4" fontId="8" fillId="0" borderId="15" xfId="72" applyNumberFormat="1" applyFont="1" applyFill="1" applyBorder="1" applyAlignment="1">
      <alignment horizontal="center" vertical="center" wrapText="1"/>
    </xf>
    <xf numFmtId="4" fontId="8" fillId="0" borderId="14" xfId="72" applyNumberFormat="1" applyFont="1" applyFill="1" applyBorder="1" applyAlignment="1">
      <alignment horizontal="center" vertical="center" wrapText="1"/>
    </xf>
    <xf numFmtId="0" fontId="5" fillId="0" borderId="25" xfId="59" applyFont="1" applyBorder="1" applyAlignment="1">
      <alignment horizontal="center" vertical="center" wrapText="1"/>
      <protection/>
    </xf>
    <xf numFmtId="0" fontId="5" fillId="0" borderId="26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3" fontId="8" fillId="0" borderId="28" xfId="59" applyNumberFormat="1" applyFont="1" applyFill="1" applyBorder="1" applyAlignment="1">
      <alignment horizontal="center" vertical="center" wrapText="1"/>
      <protection/>
    </xf>
    <xf numFmtId="3" fontId="8" fillId="0" borderId="29" xfId="59" applyNumberFormat="1" applyFont="1" applyFill="1" applyBorder="1" applyAlignment="1">
      <alignment horizontal="center" vertical="center" wrapText="1"/>
      <protection/>
    </xf>
    <xf numFmtId="4" fontId="5" fillId="0" borderId="30" xfId="59" applyNumberFormat="1" applyFont="1" applyFill="1" applyBorder="1" applyAlignment="1">
      <alignment horizontal="center" vertical="center" wrapText="1"/>
      <protection/>
    </xf>
    <xf numFmtId="4" fontId="5" fillId="0" borderId="31" xfId="59" applyNumberFormat="1" applyFont="1" applyFill="1" applyBorder="1" applyAlignment="1">
      <alignment horizontal="center" vertical="center" wrapText="1"/>
      <protection/>
    </xf>
    <xf numFmtId="0" fontId="8" fillId="0" borderId="32" xfId="59" applyFont="1" applyBorder="1" applyAlignment="1">
      <alignment horizontal="left" vertical="center" wrapText="1"/>
      <protection/>
    </xf>
    <xf numFmtId="0" fontId="8" fillId="0" borderId="33" xfId="59" applyFont="1" applyBorder="1" applyAlignment="1">
      <alignment horizontal="center" vertical="center" wrapText="1"/>
      <protection/>
    </xf>
    <xf numFmtId="0" fontId="8" fillId="0" borderId="34" xfId="59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justify" vertical="center"/>
    </xf>
    <xf numFmtId="0" fontId="8" fillId="0" borderId="36" xfId="59" applyFont="1" applyBorder="1" applyAlignment="1">
      <alignment horizontal="center" vertical="center" wrapText="1"/>
      <protection/>
    </xf>
    <xf numFmtId="4" fontId="8" fillId="0" borderId="37" xfId="59" applyNumberFormat="1" applyFont="1" applyFill="1" applyBorder="1" applyAlignment="1">
      <alignment horizontal="center" vertical="center" wrapText="1"/>
      <protection/>
    </xf>
    <xf numFmtId="4" fontId="8" fillId="0" borderId="30" xfId="59" applyNumberFormat="1" applyFont="1" applyFill="1" applyBorder="1" applyAlignment="1">
      <alignment horizontal="center" vertical="center" wrapText="1"/>
      <protection/>
    </xf>
    <xf numFmtId="0" fontId="8" fillId="0" borderId="38" xfId="59" applyFont="1" applyBorder="1" applyAlignment="1">
      <alignment horizontal="center" vertical="center" wrapText="1"/>
      <protection/>
    </xf>
    <xf numFmtId="4" fontId="8" fillId="0" borderId="34" xfId="59" applyNumberFormat="1" applyFont="1" applyFill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left" vertical="center" wrapText="1"/>
    </xf>
    <xf numFmtId="3" fontId="8" fillId="0" borderId="39" xfId="59" applyNumberFormat="1" applyFont="1" applyFill="1" applyBorder="1" applyAlignment="1">
      <alignment horizontal="center" vertical="center" wrapText="1"/>
      <protection/>
    </xf>
    <xf numFmtId="2" fontId="5" fillId="0" borderId="0" xfId="59" applyNumberFormat="1" applyFont="1" applyAlignment="1">
      <alignment horizontal="right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21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 2" xfId="53"/>
    <cellStyle name="Обычный 2" xfId="54"/>
    <cellStyle name="Обычный 2 16" xfId="55"/>
    <cellStyle name="Обычный 2 5" xfId="56"/>
    <cellStyle name="Обычный 23" xfId="57"/>
    <cellStyle name="Обычный 3 9" xfId="58"/>
    <cellStyle name="Обычный_МОЙ -Модель Карелия 2018 на утвер баланс с изм цен (21.12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 24" xfId="70"/>
    <cellStyle name="Финансовый 2 5" xfId="71"/>
    <cellStyle name="Финансовый_МОЙ -Модель Карелия 2018 на утвер баланс с изм цен (21.12)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45</xdr:row>
      <xdr:rowOff>0</xdr:rowOff>
    </xdr:from>
    <xdr:to>
      <xdr:col>1</xdr:col>
      <xdr:colOff>3648075</xdr:colOff>
      <xdr:row>45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182725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0"/>
  <sheetViews>
    <sheetView tabSelected="1" zoomScale="70" zoomScaleNormal="70" zoomScalePageLayoutView="0" workbookViewId="0" topLeftCell="A1">
      <selection activeCell="L13" sqref="L13"/>
    </sheetView>
  </sheetViews>
  <sheetFormatPr defaultColWidth="9.140625" defaultRowHeight="12.75"/>
  <cols>
    <col min="1" max="1" width="6.7109375" style="1" customWidth="1"/>
    <col min="2" max="2" width="67.140625" style="1" customWidth="1"/>
    <col min="3" max="3" width="12.421875" style="1" customWidth="1"/>
    <col min="4" max="4" width="21.8515625" style="1" customWidth="1"/>
    <col min="5" max="5" width="19.140625" style="1" customWidth="1"/>
    <col min="6" max="6" width="21.00390625" style="1" customWidth="1"/>
    <col min="7" max="7" width="22.00390625" style="1" customWidth="1"/>
    <col min="8" max="8" width="17.8515625" style="1" customWidth="1"/>
    <col min="9" max="9" width="19.28125" style="1" customWidth="1"/>
    <col min="10" max="16384" width="9.140625" style="1" customWidth="1"/>
  </cols>
  <sheetData>
    <row r="1" spans="2:9" ht="64.5" customHeight="1">
      <c r="B1" s="2"/>
      <c r="C1" s="2"/>
      <c r="D1" s="2"/>
      <c r="E1" s="2"/>
      <c r="F1" s="2"/>
      <c r="G1" s="71" t="s">
        <v>81</v>
      </c>
      <c r="H1" s="71"/>
      <c r="I1" s="71"/>
    </row>
    <row r="2" spans="2:9" ht="28.5" customHeight="1">
      <c r="B2" s="75" t="s">
        <v>74</v>
      </c>
      <c r="C2" s="75"/>
      <c r="D2" s="75"/>
      <c r="E2" s="75"/>
      <c r="F2" s="75"/>
      <c r="G2" s="75"/>
      <c r="H2" s="75"/>
      <c r="I2" s="75"/>
    </row>
    <row r="3" spans="1:9" ht="16.5" thickBot="1">
      <c r="A3" s="3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76" t="s">
        <v>0</v>
      </c>
      <c r="B4" s="79" t="s">
        <v>1</v>
      </c>
      <c r="C4" s="76" t="s">
        <v>2</v>
      </c>
      <c r="D4" s="83" t="s">
        <v>3</v>
      </c>
      <c r="E4" s="82"/>
      <c r="F4" s="82"/>
      <c r="G4" s="82"/>
      <c r="H4" s="82"/>
      <c r="I4" s="84"/>
    </row>
    <row r="5" spans="1:9" ht="15.75" customHeight="1">
      <c r="A5" s="77"/>
      <c r="B5" s="80"/>
      <c r="C5" s="77"/>
      <c r="D5" s="74" t="s">
        <v>4</v>
      </c>
      <c r="E5" s="72" t="s">
        <v>5</v>
      </c>
      <c r="F5" s="72" t="s">
        <v>6</v>
      </c>
      <c r="G5" s="72"/>
      <c r="H5" s="72"/>
      <c r="I5" s="73" t="s">
        <v>7</v>
      </c>
    </row>
    <row r="6" spans="1:9" ht="31.5" customHeight="1">
      <c r="A6" s="77"/>
      <c r="B6" s="80"/>
      <c r="C6" s="77"/>
      <c r="D6" s="74"/>
      <c r="E6" s="72"/>
      <c r="F6" s="72" t="s">
        <v>8</v>
      </c>
      <c r="G6" s="72" t="s">
        <v>9</v>
      </c>
      <c r="H6" s="72" t="s">
        <v>10</v>
      </c>
      <c r="I6" s="73"/>
    </row>
    <row r="7" spans="1:9" ht="15.75" customHeight="1" thickBot="1">
      <c r="A7" s="78"/>
      <c r="B7" s="81"/>
      <c r="C7" s="78"/>
      <c r="D7" s="74"/>
      <c r="E7" s="72"/>
      <c r="F7" s="72"/>
      <c r="G7" s="72"/>
      <c r="H7" s="72"/>
      <c r="I7" s="73"/>
    </row>
    <row r="8" spans="1:10" s="13" customFormat="1" ht="38.25" customHeight="1">
      <c r="A8" s="7" t="s">
        <v>12</v>
      </c>
      <c r="B8" s="8" t="s">
        <v>13</v>
      </c>
      <c r="C8" s="7" t="s">
        <v>14</v>
      </c>
      <c r="D8" s="10">
        <f aca="true" t="shared" si="0" ref="D8:I8">D9+D10</f>
        <v>2034657000</v>
      </c>
      <c r="E8" s="9">
        <f>E9+E10</f>
        <v>715906200</v>
      </c>
      <c r="F8" s="9">
        <f t="shared" si="0"/>
        <v>523225851</v>
      </c>
      <c r="G8" s="9">
        <f t="shared" si="0"/>
        <v>253033273</v>
      </c>
      <c r="H8" s="9">
        <f t="shared" si="0"/>
        <v>141124177</v>
      </c>
      <c r="I8" s="11">
        <f t="shared" si="0"/>
        <v>401367499</v>
      </c>
      <c r="J8" s="12"/>
    </row>
    <row r="9" spans="1:10" ht="15.75">
      <c r="A9" s="14"/>
      <c r="B9" s="15" t="s">
        <v>15</v>
      </c>
      <c r="C9" s="14" t="s">
        <v>14</v>
      </c>
      <c r="D9" s="17">
        <f>E9+F9+G9+H9+I9</f>
        <v>1082747300</v>
      </c>
      <c r="E9" s="16">
        <v>382659100</v>
      </c>
      <c r="F9" s="16">
        <v>279959223</v>
      </c>
      <c r="G9" s="16">
        <v>128528828</v>
      </c>
      <c r="H9" s="16">
        <v>74764249</v>
      </c>
      <c r="I9" s="18">
        <v>216835900</v>
      </c>
      <c r="J9" s="20"/>
    </row>
    <row r="10" spans="1:10" ht="15.75">
      <c r="A10" s="14"/>
      <c r="B10" s="15" t="s">
        <v>16</v>
      </c>
      <c r="C10" s="14" t="s">
        <v>14</v>
      </c>
      <c r="D10" s="17">
        <f>E10+F10+G10+H10+I10</f>
        <v>951909700</v>
      </c>
      <c r="E10" s="16">
        <v>333247100</v>
      </c>
      <c r="F10" s="16">
        <v>243266628</v>
      </c>
      <c r="G10" s="16">
        <v>124504445</v>
      </c>
      <c r="H10" s="16">
        <v>66359928</v>
      </c>
      <c r="I10" s="18">
        <v>184531599</v>
      </c>
      <c r="J10" s="20"/>
    </row>
    <row r="11" spans="1:10" s="13" customFormat="1" ht="19.5" customHeight="1">
      <c r="A11" s="5" t="s">
        <v>17</v>
      </c>
      <c r="B11" s="21" t="s">
        <v>18</v>
      </c>
      <c r="C11" s="5"/>
      <c r="D11" s="22"/>
      <c r="E11" s="23"/>
      <c r="F11" s="23"/>
      <c r="G11" s="23"/>
      <c r="H11" s="23"/>
      <c r="I11" s="24"/>
      <c r="J11" s="12"/>
    </row>
    <row r="12" spans="1:10" ht="19.5" customHeight="1">
      <c r="A12" s="14"/>
      <c r="B12" s="15" t="s">
        <v>15</v>
      </c>
      <c r="C12" s="14" t="s">
        <v>19</v>
      </c>
      <c r="D12" s="25"/>
      <c r="E12" s="26">
        <v>0.20126069103769356</v>
      </c>
      <c r="F12" s="26">
        <v>0.35752290172976353</v>
      </c>
      <c r="G12" s="26">
        <v>0.2</v>
      </c>
      <c r="H12" s="26">
        <v>0.11917430057658784</v>
      </c>
      <c r="I12" s="27">
        <v>0.141463800933976</v>
      </c>
      <c r="J12" s="20"/>
    </row>
    <row r="13" spans="1:10" ht="17.25" customHeight="1">
      <c r="A13" s="14"/>
      <c r="B13" s="15" t="s">
        <v>16</v>
      </c>
      <c r="C13" s="14" t="s">
        <v>19</v>
      </c>
      <c r="D13" s="25"/>
      <c r="E13" s="26">
        <v>0.20126069103769353</v>
      </c>
      <c r="F13" s="26">
        <v>0.5588064937117754</v>
      </c>
      <c r="G13" s="26">
        <v>0.19601154166081766</v>
      </c>
      <c r="H13" s="26">
        <v>0.18626883123725846</v>
      </c>
      <c r="I13" s="27">
        <v>0.141463800933976</v>
      </c>
      <c r="J13" s="20"/>
    </row>
    <row r="14" spans="1:10" ht="15.75">
      <c r="A14" s="14"/>
      <c r="B14" s="21"/>
      <c r="C14" s="14"/>
      <c r="D14" s="28"/>
      <c r="E14" s="29"/>
      <c r="F14" s="29"/>
      <c r="G14" s="29"/>
      <c r="H14" s="29"/>
      <c r="I14" s="30"/>
      <c r="J14" s="20"/>
    </row>
    <row r="15" spans="1:10" ht="15.75">
      <c r="A15" s="14"/>
      <c r="B15" s="31"/>
      <c r="C15" s="14"/>
      <c r="D15" s="32"/>
      <c r="E15" s="33"/>
      <c r="F15" s="33"/>
      <c r="G15" s="33"/>
      <c r="H15" s="33"/>
      <c r="I15" s="19"/>
      <c r="J15" s="20"/>
    </row>
    <row r="16" spans="1:10" s="13" customFormat="1" ht="17.25" customHeight="1">
      <c r="A16" s="5" t="s">
        <v>20</v>
      </c>
      <c r="B16" s="21" t="s">
        <v>21</v>
      </c>
      <c r="C16" s="5" t="s">
        <v>11</v>
      </c>
      <c r="D16" s="10">
        <f>D17+D18+1</f>
        <v>508274390.8331418</v>
      </c>
      <c r="E16" s="9">
        <f>E17+E18</f>
        <v>144083776.53016925</v>
      </c>
      <c r="F16" s="9">
        <f>F17+F18</f>
        <v>236030805.20273677</v>
      </c>
      <c r="G16" s="9">
        <f>G17+G18</f>
        <v>50110073.80807448</v>
      </c>
      <c r="H16" s="9">
        <f>H17+H18</f>
        <v>21270763.31225748</v>
      </c>
      <c r="I16" s="11">
        <f>I17+I18</f>
        <v>56778971.97990382</v>
      </c>
      <c r="J16" s="12"/>
    </row>
    <row r="17" spans="1:10" ht="15.75">
      <c r="A17" s="14"/>
      <c r="B17" s="15" t="s">
        <v>15</v>
      </c>
      <c r="C17" s="14" t="s">
        <v>11</v>
      </c>
      <c r="D17" s="17">
        <f>E17+F17+G17+H17+I17-1</f>
        <v>242396240.94648024</v>
      </c>
      <c r="E17" s="16">
        <f aca="true" t="shared" si="1" ref="E17:I18">E9*E12</f>
        <v>77014234.89786188</v>
      </c>
      <c r="F17" s="16">
        <f t="shared" si="1"/>
        <v>100091833.77296996</v>
      </c>
      <c r="G17" s="16">
        <f t="shared" si="1"/>
        <v>25705765.6</v>
      </c>
      <c r="H17" s="16">
        <f t="shared" si="1"/>
        <v>8909977.082708858</v>
      </c>
      <c r="I17" s="18">
        <f t="shared" si="1"/>
        <v>30674430.59293953</v>
      </c>
      <c r="J17" s="20"/>
    </row>
    <row r="18" spans="1:10" ht="15.75">
      <c r="A18" s="14"/>
      <c r="B18" s="15" t="s">
        <v>16</v>
      </c>
      <c r="C18" s="14" t="s">
        <v>11</v>
      </c>
      <c r="D18" s="17">
        <f>E18+F18+G18+H18+I18</f>
        <v>265878148.88666156</v>
      </c>
      <c r="E18" s="16">
        <f t="shared" si="1"/>
        <v>67069541.63230736</v>
      </c>
      <c r="F18" s="16">
        <f t="shared" si="1"/>
        <v>135938971.4297668</v>
      </c>
      <c r="G18" s="16">
        <f t="shared" si="1"/>
        <v>24404308.20807448</v>
      </c>
      <c r="H18" s="16">
        <f t="shared" si="1"/>
        <v>12360786.229548622</v>
      </c>
      <c r="I18" s="18">
        <f t="shared" si="1"/>
        <v>26104541.386964288</v>
      </c>
      <c r="J18" s="20"/>
    </row>
    <row r="19" spans="1:10" ht="11.25" customHeight="1" hidden="1">
      <c r="A19" s="14"/>
      <c r="B19" s="31"/>
      <c r="C19" s="14"/>
      <c r="D19" s="17"/>
      <c r="E19" s="16"/>
      <c r="F19" s="16"/>
      <c r="G19" s="16"/>
      <c r="H19" s="16"/>
      <c r="I19" s="19"/>
      <c r="J19" s="20"/>
    </row>
    <row r="20" spans="1:10" ht="15.75" hidden="1">
      <c r="A20" s="14"/>
      <c r="B20" s="21" t="s">
        <v>22</v>
      </c>
      <c r="C20" s="14"/>
      <c r="D20" s="17"/>
      <c r="E20" s="16"/>
      <c r="F20" s="16"/>
      <c r="G20" s="16"/>
      <c r="H20" s="16"/>
      <c r="I20" s="19"/>
      <c r="J20" s="20"/>
    </row>
    <row r="21" spans="1:10" ht="15.75">
      <c r="A21" s="14"/>
      <c r="B21" s="31"/>
      <c r="C21" s="14"/>
      <c r="D21" s="17"/>
      <c r="E21" s="16"/>
      <c r="F21" s="16"/>
      <c r="G21" s="16"/>
      <c r="H21" s="16"/>
      <c r="I21" s="19"/>
      <c r="J21" s="20"/>
    </row>
    <row r="22" spans="1:10" ht="15.75" hidden="1">
      <c r="A22" s="14" t="s">
        <v>23</v>
      </c>
      <c r="B22" s="31" t="s">
        <v>24</v>
      </c>
      <c r="C22" s="14" t="s">
        <v>11</v>
      </c>
      <c r="D22" s="17"/>
      <c r="E22" s="16"/>
      <c r="F22" s="16"/>
      <c r="G22" s="16"/>
      <c r="H22" s="16"/>
      <c r="I22" s="19"/>
      <c r="J22" s="20"/>
    </row>
    <row r="23" spans="1:10" s="13" customFormat="1" ht="15.75">
      <c r="A23" s="5" t="s">
        <v>23</v>
      </c>
      <c r="B23" s="21" t="s">
        <v>25</v>
      </c>
      <c r="C23" s="5" t="s">
        <v>11</v>
      </c>
      <c r="D23" s="10">
        <f>E23+F23+G23+H23+I23</f>
        <v>429728382.5810348</v>
      </c>
      <c r="E23" s="9">
        <v>187743145.7396508</v>
      </c>
      <c r="F23" s="9">
        <v>98495142.01581061</v>
      </c>
      <c r="G23" s="9">
        <v>31420859.76047826</v>
      </c>
      <c r="H23" s="9">
        <v>8739960.262212414</v>
      </c>
      <c r="I23" s="11">
        <v>103329274.8028827</v>
      </c>
      <c r="J23" s="12"/>
    </row>
    <row r="24" spans="1:10" ht="15.75" hidden="1">
      <c r="A24" s="14">
        <v>5</v>
      </c>
      <c r="B24" s="21" t="s">
        <v>26</v>
      </c>
      <c r="C24" s="14" t="s">
        <v>11</v>
      </c>
      <c r="D24" s="17"/>
      <c r="E24" s="16"/>
      <c r="F24" s="16"/>
      <c r="G24" s="16"/>
      <c r="H24" s="16"/>
      <c r="I24" s="19"/>
      <c r="J24" s="20"/>
    </row>
    <row r="25" spans="1:10" ht="15.75" hidden="1">
      <c r="A25" s="14"/>
      <c r="B25" s="34" t="s">
        <v>27</v>
      </c>
      <c r="C25" s="14" t="s">
        <v>11</v>
      </c>
      <c r="D25" s="17"/>
      <c r="E25" s="16"/>
      <c r="F25" s="16"/>
      <c r="G25" s="16"/>
      <c r="H25" s="16"/>
      <c r="I25" s="19"/>
      <c r="J25" s="20"/>
    </row>
    <row r="26" spans="1:10" ht="15.75">
      <c r="A26" s="14"/>
      <c r="B26" s="31"/>
      <c r="C26" s="31"/>
      <c r="D26" s="17"/>
      <c r="E26" s="16"/>
      <c r="F26" s="16"/>
      <c r="G26" s="16"/>
      <c r="H26" s="16"/>
      <c r="I26" s="19"/>
      <c r="J26" s="20"/>
    </row>
    <row r="27" spans="1:10" s="13" customFormat="1" ht="15.75">
      <c r="A27" s="5" t="s">
        <v>28</v>
      </c>
      <c r="B27" s="21" t="s">
        <v>29</v>
      </c>
      <c r="C27" s="6" t="s">
        <v>11</v>
      </c>
      <c r="D27" s="10">
        <f aca="true" t="shared" si="2" ref="D27:I27">D28+D29+D32</f>
        <v>713884316.1256263</v>
      </c>
      <c r="E27" s="9">
        <f t="shared" si="2"/>
        <v>285380263.06665856</v>
      </c>
      <c r="F27" s="9">
        <f t="shared" si="2"/>
        <v>343404387.03892857</v>
      </c>
      <c r="G27" s="9">
        <f t="shared" si="2"/>
        <v>31709932.225871146</v>
      </c>
      <c r="H27" s="9">
        <f t="shared" si="2"/>
        <v>12040888.967173003</v>
      </c>
      <c r="I27" s="11">
        <f t="shared" si="2"/>
        <v>41348844.82699519</v>
      </c>
      <c r="J27" s="12"/>
    </row>
    <row r="28" spans="1:10" ht="15" customHeight="1">
      <c r="A28" s="14" t="s">
        <v>30</v>
      </c>
      <c r="B28" s="34" t="s">
        <v>31</v>
      </c>
      <c r="C28" s="31" t="s">
        <v>11</v>
      </c>
      <c r="D28" s="17">
        <f>E28+F28+G28+H28+I28</f>
        <v>519433560.69000417</v>
      </c>
      <c r="E28" s="16">
        <v>223622838.00775638</v>
      </c>
      <c r="F28" s="16">
        <v>268983224.7380259</v>
      </c>
      <c r="G28" s="16">
        <v>3967662.790563851</v>
      </c>
      <c r="H28" s="16">
        <v>383626.1242537431</v>
      </c>
      <c r="I28" s="18">
        <v>22476209.029404327</v>
      </c>
      <c r="J28" s="20"/>
    </row>
    <row r="29" spans="1:10" ht="15.75">
      <c r="A29" s="14" t="s">
        <v>32</v>
      </c>
      <c r="B29" s="34" t="s">
        <v>33</v>
      </c>
      <c r="C29" s="31" t="s">
        <v>11</v>
      </c>
      <c r="D29" s="17">
        <f aca="true" t="shared" si="3" ref="D29:I29">D30+D31</f>
        <v>154027667.9577222</v>
      </c>
      <c r="E29" s="16">
        <f t="shared" si="3"/>
        <v>46503817.42192009</v>
      </c>
      <c r="F29" s="16">
        <f t="shared" si="3"/>
        <v>62208983.048197016</v>
      </c>
      <c r="G29" s="16">
        <f t="shared" si="3"/>
        <v>21636179.80895447</v>
      </c>
      <c r="H29" s="16">
        <f t="shared" si="3"/>
        <v>9621899.634134984</v>
      </c>
      <c r="I29" s="18">
        <f t="shared" si="3"/>
        <v>14056788.044515625</v>
      </c>
      <c r="J29" s="20"/>
    </row>
    <row r="30" spans="1:10" ht="15.75">
      <c r="A30" s="14" t="s">
        <v>34</v>
      </c>
      <c r="B30" s="34" t="s">
        <v>35</v>
      </c>
      <c r="C30" s="31" t="s">
        <v>11</v>
      </c>
      <c r="D30" s="17">
        <f>E30+F30+G30+H30+I30</f>
        <v>57123348.75719334</v>
      </c>
      <c r="E30" s="16">
        <v>17993250.31484167</v>
      </c>
      <c r="F30" s="16">
        <v>22143401.967672158</v>
      </c>
      <c r="G30" s="16">
        <v>7736136.934703242</v>
      </c>
      <c r="H30" s="16">
        <v>3863859.738702847</v>
      </c>
      <c r="I30" s="18">
        <v>5386699.8012734195</v>
      </c>
      <c r="J30" s="20"/>
    </row>
    <row r="31" spans="1:10" ht="15.75">
      <c r="A31" s="14" t="s">
        <v>36</v>
      </c>
      <c r="B31" s="34" t="s">
        <v>37</v>
      </c>
      <c r="C31" s="31" t="s">
        <v>11</v>
      </c>
      <c r="D31" s="17">
        <f>E31+F31+G31+H31+I31</f>
        <v>96904319.20052885</v>
      </c>
      <c r="E31" s="16">
        <v>28510567.107078418</v>
      </c>
      <c r="F31" s="16">
        <v>40065581.08052486</v>
      </c>
      <c r="G31" s="16">
        <v>13900042.87425123</v>
      </c>
      <c r="H31" s="16">
        <v>5758039.895432136</v>
      </c>
      <c r="I31" s="18">
        <v>8670088.243242206</v>
      </c>
      <c r="J31" s="20"/>
    </row>
    <row r="32" spans="1:10" ht="15.75">
      <c r="A32" s="14" t="s">
        <v>38</v>
      </c>
      <c r="B32" s="34" t="s">
        <v>39</v>
      </c>
      <c r="C32" s="31" t="s">
        <v>11</v>
      </c>
      <c r="D32" s="17">
        <f>E32+F32+G32+H32+I32</f>
        <v>40423087.47790009</v>
      </c>
      <c r="E32" s="16">
        <v>15253607.636982106</v>
      </c>
      <c r="F32" s="16">
        <v>12212179.25270565</v>
      </c>
      <c r="G32" s="16">
        <v>6106089.626352825</v>
      </c>
      <c r="H32" s="16">
        <v>2035363.2087842757</v>
      </c>
      <c r="I32" s="18">
        <v>4815847.753075237</v>
      </c>
      <c r="J32" s="20"/>
    </row>
    <row r="33" spans="1:10" ht="15.75">
      <c r="A33" s="14"/>
      <c r="B33" s="31"/>
      <c r="C33" s="31"/>
      <c r="D33" s="17"/>
      <c r="E33" s="16"/>
      <c r="F33" s="16"/>
      <c r="G33" s="16"/>
      <c r="H33" s="16"/>
      <c r="I33" s="19"/>
      <c r="J33" s="20"/>
    </row>
    <row r="34" spans="1:10" s="13" customFormat="1" ht="15.75">
      <c r="A34" s="5" t="s">
        <v>40</v>
      </c>
      <c r="B34" s="21" t="s">
        <v>41</v>
      </c>
      <c r="C34" s="6" t="s">
        <v>11</v>
      </c>
      <c r="D34" s="10">
        <f aca="true" t="shared" si="4" ref="D34:I34">D35+D36</f>
        <v>44943820.30315886</v>
      </c>
      <c r="E34" s="9">
        <f t="shared" si="4"/>
        <v>13048475.747094002</v>
      </c>
      <c r="F34" s="9">
        <f t="shared" si="4"/>
        <v>22349091.61999938</v>
      </c>
      <c r="G34" s="9">
        <f t="shared" si="4"/>
        <v>5577885.391842688</v>
      </c>
      <c r="H34" s="9">
        <f t="shared" si="4"/>
        <v>1819766.3785232315</v>
      </c>
      <c r="I34" s="11">
        <f t="shared" si="4"/>
        <v>2148601.1656995583</v>
      </c>
      <c r="J34" s="12"/>
    </row>
    <row r="35" spans="1:10" ht="15.75">
      <c r="A35" s="14" t="s">
        <v>42</v>
      </c>
      <c r="B35" s="34" t="s">
        <v>43</v>
      </c>
      <c r="C35" s="31" t="s">
        <v>11</v>
      </c>
      <c r="D35" s="17">
        <f>E35+F35+G35+H35+I35</f>
        <v>18040045.47</v>
      </c>
      <c r="E35" s="16">
        <v>9151715.066931002</v>
      </c>
      <c r="F35" s="16">
        <v>8087352.384201002</v>
      </c>
      <c r="G35" s="16">
        <v>128084.322837</v>
      </c>
      <c r="H35" s="16">
        <v>14432.036376000002</v>
      </c>
      <c r="I35" s="18">
        <v>658461.6596549983</v>
      </c>
      <c r="J35" s="20"/>
    </row>
    <row r="36" spans="1:10" ht="15.75">
      <c r="A36" s="14" t="s">
        <v>44</v>
      </c>
      <c r="B36" s="34" t="s">
        <v>45</v>
      </c>
      <c r="C36" s="31" t="s">
        <v>11</v>
      </c>
      <c r="D36" s="17">
        <f>E36+F36+G36+H36+I36</f>
        <v>26903774.833158858</v>
      </c>
      <c r="E36" s="16">
        <v>3896760.680163</v>
      </c>
      <c r="F36" s="16">
        <v>14261739.235798378</v>
      </c>
      <c r="G36" s="16">
        <v>5449801.069005689</v>
      </c>
      <c r="H36" s="16">
        <v>1805334.3421472316</v>
      </c>
      <c r="I36" s="18">
        <v>1490139.5060445599</v>
      </c>
      <c r="J36" s="20"/>
    </row>
    <row r="37" spans="1:10" ht="15.75">
      <c r="A37" s="14" t="s">
        <v>46</v>
      </c>
      <c r="B37" s="34" t="s">
        <v>47</v>
      </c>
      <c r="C37" s="31"/>
      <c r="D37" s="17"/>
      <c r="E37" s="16"/>
      <c r="F37" s="16"/>
      <c r="G37" s="16"/>
      <c r="H37" s="16"/>
      <c r="I37" s="19"/>
      <c r="J37" s="20"/>
    </row>
    <row r="38" spans="1:10" ht="30.75" customHeight="1">
      <c r="A38" s="14" t="s">
        <v>48</v>
      </c>
      <c r="B38" s="34" t="s">
        <v>49</v>
      </c>
      <c r="C38" s="31" t="s">
        <v>11</v>
      </c>
      <c r="D38" s="17"/>
      <c r="E38" s="16"/>
      <c r="F38" s="16"/>
      <c r="G38" s="16"/>
      <c r="H38" s="16"/>
      <c r="I38" s="19"/>
      <c r="J38" s="20"/>
    </row>
    <row r="39" spans="1:10" ht="15.75">
      <c r="A39" s="14"/>
      <c r="B39" s="31"/>
      <c r="C39" s="31"/>
      <c r="D39" s="17"/>
      <c r="E39" s="16"/>
      <c r="F39" s="16"/>
      <c r="G39" s="16"/>
      <c r="H39" s="16"/>
      <c r="I39" s="19"/>
      <c r="J39" s="20"/>
    </row>
    <row r="40" spans="1:10" s="13" customFormat="1" ht="39" customHeight="1">
      <c r="A40" s="5" t="s">
        <v>50</v>
      </c>
      <c r="B40" s="21" t="s">
        <v>51</v>
      </c>
      <c r="C40" s="5" t="s">
        <v>11</v>
      </c>
      <c r="D40" s="51">
        <f>E40+F40+G40+H40+I40</f>
        <v>-100495155.4658561</v>
      </c>
      <c r="E40" s="52">
        <f>E41+E42+E43+E44+E45+E47+E46</f>
        <v>-11708945.715679634</v>
      </c>
      <c r="F40" s="52">
        <f>F41+F42+F43+F44+F45+F47+F46</f>
        <v>26788251.262042373</v>
      </c>
      <c r="G40" s="52">
        <f>G41+G42+G43+G44+G45+G47+G46</f>
        <v>-1011504.3475331159</v>
      </c>
      <c r="H40" s="52">
        <f>H41+H42+H43+H44+H45+H47+H46</f>
        <v>1407529.1926307888</v>
      </c>
      <c r="I40" s="35">
        <f>I41+I42+I43+I44+I45+I47+I46</f>
        <v>-115970485.85731651</v>
      </c>
      <c r="J40" s="12"/>
    </row>
    <row r="41" spans="1:10" ht="98.25" customHeight="1">
      <c r="A41" s="14" t="s">
        <v>52</v>
      </c>
      <c r="B41" s="34" t="s">
        <v>53</v>
      </c>
      <c r="C41" s="14" t="s">
        <v>11</v>
      </c>
      <c r="D41" s="32"/>
      <c r="E41" s="33"/>
      <c r="F41" s="33"/>
      <c r="G41" s="33"/>
      <c r="H41" s="33"/>
      <c r="I41" s="19"/>
      <c r="J41" s="20"/>
    </row>
    <row r="42" spans="1:10" ht="54" customHeight="1">
      <c r="A42" s="14" t="s">
        <v>54</v>
      </c>
      <c r="B42" s="34" t="s">
        <v>55</v>
      </c>
      <c r="C42" s="14" t="s">
        <v>11</v>
      </c>
      <c r="D42" s="32"/>
      <c r="E42" s="33"/>
      <c r="F42" s="33"/>
      <c r="G42" s="33"/>
      <c r="H42" s="33"/>
      <c r="I42" s="19"/>
      <c r="J42" s="20"/>
    </row>
    <row r="43" spans="1:10" ht="54" customHeight="1">
      <c r="A43" s="14" t="s">
        <v>56</v>
      </c>
      <c r="B43" s="34" t="s">
        <v>69</v>
      </c>
      <c r="C43" s="14" t="s">
        <v>11</v>
      </c>
      <c r="D43" s="32">
        <f>E43+F43+G43+H43+I43</f>
        <v>-36494746.56</v>
      </c>
      <c r="E43" s="33"/>
      <c r="F43" s="33"/>
      <c r="G43" s="33"/>
      <c r="H43" s="33"/>
      <c r="I43" s="19">
        <v>-36494746.56</v>
      </c>
      <c r="J43" s="20"/>
    </row>
    <row r="44" spans="1:10" ht="136.5" customHeight="1">
      <c r="A44" s="14" t="s">
        <v>57</v>
      </c>
      <c r="B44" s="34" t="s">
        <v>58</v>
      </c>
      <c r="C44" s="31" t="s">
        <v>11</v>
      </c>
      <c r="D44" s="32">
        <f>E44+F44+G44+H44+I44</f>
        <v>4844483.815536447</v>
      </c>
      <c r="E44" s="33">
        <v>-10207929.256650016</v>
      </c>
      <c r="F44" s="33">
        <v>11082228.206173005</v>
      </c>
      <c r="G44" s="33">
        <v>-6450901.969891878</v>
      </c>
      <c r="H44" s="33">
        <v>-424512.8509080461</v>
      </c>
      <c r="I44" s="19">
        <v>10845599.686813382</v>
      </c>
      <c r="J44" s="20"/>
    </row>
    <row r="45" spans="1:10" ht="70.5" customHeight="1">
      <c r="A45" s="14" t="s">
        <v>59</v>
      </c>
      <c r="B45" s="36" t="s">
        <v>67</v>
      </c>
      <c r="C45" s="31" t="s">
        <v>11</v>
      </c>
      <c r="D45" s="32">
        <f>E45+F45+G45+H45+I45</f>
        <v>-74312098.74460417</v>
      </c>
      <c r="E45" s="33"/>
      <c r="F45" s="33"/>
      <c r="G45" s="33"/>
      <c r="H45" s="33"/>
      <c r="I45" s="37">
        <v>-74312098.74460417</v>
      </c>
      <c r="J45" s="20"/>
    </row>
    <row r="46" spans="1:10" ht="70.5" customHeight="1">
      <c r="A46" s="14" t="s">
        <v>60</v>
      </c>
      <c r="B46" s="36" t="s">
        <v>75</v>
      </c>
      <c r="C46" s="31" t="s">
        <v>11</v>
      </c>
      <c r="D46" s="32">
        <f>E46+F46+G46+H46+I46</f>
        <v>-93943.50994726663</v>
      </c>
      <c r="E46" s="33">
        <v>-80475.71026661992</v>
      </c>
      <c r="F46" s="33">
        <v>-250017.26928253472</v>
      </c>
      <c r="G46" s="33">
        <v>-3430.144133440033</v>
      </c>
      <c r="H46" s="33">
        <v>14262.357978102002</v>
      </c>
      <c r="I46" s="37">
        <v>225717.25575722606</v>
      </c>
      <c r="J46" s="20"/>
    </row>
    <row r="47" spans="1:10" ht="21.75" customHeight="1" thickBot="1">
      <c r="A47" s="43" t="s">
        <v>71</v>
      </c>
      <c r="B47" s="44" t="s">
        <v>68</v>
      </c>
      <c r="C47" s="53" t="s">
        <v>11</v>
      </c>
      <c r="D47" s="45">
        <f>E47+F47+G47+H47+I47</f>
        <v>5561149.533158902</v>
      </c>
      <c r="E47" s="46">
        <v>-1420540.7487629987</v>
      </c>
      <c r="F47" s="46">
        <v>15956040.325151905</v>
      </c>
      <c r="G47" s="46">
        <v>5442827.766492202</v>
      </c>
      <c r="H47" s="46">
        <v>1817779.6855607328</v>
      </c>
      <c r="I47" s="47">
        <v>-16234957.49528294</v>
      </c>
      <c r="J47" s="20"/>
    </row>
    <row r="48" spans="1:10" ht="87" customHeight="1">
      <c r="A48" s="38" t="s">
        <v>61</v>
      </c>
      <c r="B48" s="39" t="s">
        <v>76</v>
      </c>
      <c r="C48" s="54" t="s">
        <v>11</v>
      </c>
      <c r="D48" s="40"/>
      <c r="E48" s="41"/>
      <c r="F48" s="41"/>
      <c r="G48" s="41"/>
      <c r="H48" s="41"/>
      <c r="I48" s="42"/>
      <c r="J48" s="20"/>
    </row>
    <row r="49" spans="1:10" ht="63.75" thickBot="1">
      <c r="A49" s="43" t="s">
        <v>62</v>
      </c>
      <c r="B49" s="44" t="s">
        <v>77</v>
      </c>
      <c r="C49" s="53" t="s">
        <v>11</v>
      </c>
      <c r="D49" s="45"/>
      <c r="E49" s="46"/>
      <c r="F49" s="46"/>
      <c r="G49" s="46"/>
      <c r="H49" s="46"/>
      <c r="I49" s="47"/>
      <c r="J49" s="20"/>
    </row>
    <row r="50" spans="1:10" ht="39" customHeight="1" thickBot="1">
      <c r="A50" s="62" t="s">
        <v>70</v>
      </c>
      <c r="B50" s="63" t="s">
        <v>78</v>
      </c>
      <c r="C50" s="64" t="s">
        <v>11</v>
      </c>
      <c r="D50" s="65"/>
      <c r="E50" s="58">
        <v>-88935602.03804941</v>
      </c>
      <c r="F50" s="66"/>
      <c r="G50" s="66"/>
      <c r="H50" s="66"/>
      <c r="I50" s="59">
        <f>-E50</f>
        <v>88935602.03804941</v>
      </c>
      <c r="J50" s="20"/>
    </row>
    <row r="51" spans="1:10" ht="89.25" customHeight="1" thickBot="1">
      <c r="A51" s="67" t="s">
        <v>73</v>
      </c>
      <c r="B51" s="69" t="s">
        <v>80</v>
      </c>
      <c r="C51" s="64" t="s">
        <v>11</v>
      </c>
      <c r="D51" s="68"/>
      <c r="E51" s="58"/>
      <c r="F51" s="66"/>
      <c r="G51" s="66"/>
      <c r="H51" s="66"/>
      <c r="I51" s="59">
        <v>-30267573.24</v>
      </c>
      <c r="J51" s="20"/>
    </row>
    <row r="52" spans="1:10" s="13" customFormat="1" ht="30.75" customHeight="1" thickBot="1">
      <c r="A52" s="55" t="s">
        <v>79</v>
      </c>
      <c r="B52" s="60" t="s">
        <v>72</v>
      </c>
      <c r="C52" s="61" t="s">
        <v>11</v>
      </c>
      <c r="D52" s="56">
        <f>E52+F52+G52+H52+I52</f>
        <v>508274390.83340377</v>
      </c>
      <c r="E52" s="57">
        <f>E23*E53+E27*E54+E34+E40+E50</f>
        <v>144083776.53016925</v>
      </c>
      <c r="F52" s="57">
        <f>F23*F53+F27*F54+F34+F40+F50</f>
        <v>257841645.15825546</v>
      </c>
      <c r="G52" s="57">
        <f>G23*G53+G27*G54+G34+G40+G50</f>
        <v>36117323.41421463</v>
      </c>
      <c r="H52" s="57">
        <f>H23*H53+H27*H54+H34+H40+H50</f>
        <v>13452673.750598697</v>
      </c>
      <c r="I52" s="70">
        <f>I23*I53+I27*I54+I34+I40+I50-I43+I51</f>
        <v>56778971.980165794</v>
      </c>
      <c r="J52" s="12"/>
    </row>
    <row r="53" spans="1:10" ht="15.75">
      <c r="A53" s="38" t="s">
        <v>63</v>
      </c>
      <c r="B53" s="39" t="s">
        <v>64</v>
      </c>
      <c r="C53" s="38" t="s">
        <v>63</v>
      </c>
      <c r="D53" s="40">
        <v>0.55</v>
      </c>
      <c r="E53" s="41">
        <f>D53</f>
        <v>0.55</v>
      </c>
      <c r="F53" s="41">
        <f>D53</f>
        <v>0.55</v>
      </c>
      <c r="G53" s="41">
        <f>D53</f>
        <v>0.55</v>
      </c>
      <c r="H53" s="41">
        <f>D53</f>
        <v>0.55</v>
      </c>
      <c r="I53" s="42">
        <f>D53</f>
        <v>0.55</v>
      </c>
      <c r="J53" s="20"/>
    </row>
    <row r="54" spans="1:10" ht="16.5" thickBot="1">
      <c r="A54" s="43" t="s">
        <v>65</v>
      </c>
      <c r="B54" s="44" t="s">
        <v>66</v>
      </c>
      <c r="C54" s="43" t="s">
        <v>65</v>
      </c>
      <c r="D54" s="45">
        <v>0.45</v>
      </c>
      <c r="E54" s="46">
        <f>D54</f>
        <v>0.45</v>
      </c>
      <c r="F54" s="46">
        <f>D54</f>
        <v>0.45</v>
      </c>
      <c r="G54" s="46">
        <f>D54</f>
        <v>0.45</v>
      </c>
      <c r="H54" s="46">
        <f>D54</f>
        <v>0.45</v>
      </c>
      <c r="I54" s="47">
        <f>D54</f>
        <v>0.45</v>
      </c>
      <c r="J54" s="20"/>
    </row>
    <row r="55" spans="2:10" ht="15">
      <c r="B55" s="48"/>
      <c r="D55" s="20"/>
      <c r="E55" s="20"/>
      <c r="F55" s="20"/>
      <c r="G55" s="20"/>
      <c r="H55" s="20"/>
      <c r="I55" s="20"/>
      <c r="J55" s="20"/>
    </row>
    <row r="56" ht="15">
      <c r="B56" s="48"/>
    </row>
    <row r="57" spans="2:9" ht="15">
      <c r="B57" s="48"/>
      <c r="D57" s="49"/>
      <c r="E57" s="50"/>
      <c r="F57" s="50"/>
      <c r="G57" s="50"/>
      <c r="H57" s="50"/>
      <c r="I57" s="50"/>
    </row>
    <row r="58" ht="15">
      <c r="B58" s="48"/>
    </row>
    <row r="59" ht="15">
      <c r="B59" s="48"/>
    </row>
    <row r="60" ht="15">
      <c r="B60" s="48"/>
    </row>
  </sheetData>
  <sheetProtection/>
  <mergeCells count="13">
    <mergeCell ref="A4:A7"/>
    <mergeCell ref="B4:B7"/>
    <mergeCell ref="C4:C7"/>
    <mergeCell ref="D4:I4"/>
    <mergeCell ref="D5:D7"/>
    <mergeCell ref="E5:E7"/>
    <mergeCell ref="G1:I1"/>
    <mergeCell ref="F6:F7"/>
    <mergeCell ref="F5:H5"/>
    <mergeCell ref="I5:I7"/>
    <mergeCell ref="G6:G7"/>
    <mergeCell ref="H6:H7"/>
    <mergeCell ref="B2:I2"/>
  </mergeCells>
  <printOptions horizontalCentered="1"/>
  <pageMargins left="0.984251968503937" right="0" top="0.2755905511811024" bottom="0" header="0.5118110236220472" footer="0.5118110236220472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Чекалёва О.Ф.</cp:lastModifiedBy>
  <cp:lastPrinted>2019-12-30T16:55:49Z</cp:lastPrinted>
  <dcterms:created xsi:type="dcterms:W3CDTF">1996-10-08T23:32:33Z</dcterms:created>
  <dcterms:modified xsi:type="dcterms:W3CDTF">2020-01-10T06:11:48Z</dcterms:modified>
  <cp:category/>
  <cp:version/>
  <cp:contentType/>
  <cp:contentStatus/>
</cp:coreProperties>
</file>